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light\Documents\카카오톡 받은 파일\"/>
    </mc:Choice>
  </mc:AlternateContent>
  <xr:revisionPtr revIDLastSave="0" documentId="13_ncr:1_{A0A1C218-F78C-44B0-9EAF-5F9AFFB9F709}" xr6:coauthVersionLast="47" xr6:coauthVersionMax="47" xr10:uidLastSave="{00000000-0000-0000-0000-000000000000}"/>
  <bookViews>
    <workbookView xWindow="-120" yWindow="-120" windowWidth="29040" windowHeight="15840" tabRatio="798" xr2:uid="{00000000-000D-0000-FFFF-FFFF00000000}"/>
  </bookViews>
  <sheets>
    <sheet name="영업수당체계" sheetId="2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72" i="20" l="1"/>
  <c r="J72" i="20"/>
  <c r="Q72" i="20" s="1"/>
  <c r="R72" i="20" s="1"/>
  <c r="I72" i="20"/>
  <c r="K71" i="20"/>
  <c r="J71" i="20"/>
  <c r="P71" i="20" s="1"/>
  <c r="R71" i="20" s="1"/>
  <c r="I71" i="20"/>
  <c r="K70" i="20"/>
  <c r="J70" i="20"/>
  <c r="O70" i="20" s="1"/>
  <c r="R70" i="20" s="1"/>
  <c r="I70" i="20"/>
  <c r="K69" i="20"/>
  <c r="J69" i="20"/>
  <c r="Q69" i="20" s="1"/>
  <c r="R69" i="20" s="1"/>
  <c r="I69" i="20"/>
  <c r="K64" i="20"/>
  <c r="J64" i="20"/>
  <c r="P64" i="20" s="1"/>
  <c r="R64" i="20" s="1"/>
  <c r="I64" i="20"/>
  <c r="K63" i="20"/>
  <c r="J63" i="20"/>
  <c r="O63" i="20" s="1"/>
  <c r="R63" i="20" s="1"/>
  <c r="I63" i="20"/>
  <c r="N59" i="20"/>
  <c r="M59" i="20"/>
  <c r="T58" i="20"/>
  <c r="R58" i="20"/>
  <c r="P58" i="20"/>
  <c r="T57" i="20"/>
  <c r="R57" i="20"/>
  <c r="P57" i="20"/>
  <c r="T56" i="20"/>
  <c r="R56" i="20"/>
  <c r="P56" i="20"/>
  <c r="R55" i="20"/>
  <c r="P55" i="20"/>
  <c r="T54" i="20"/>
  <c r="R54" i="20"/>
  <c r="P54" i="20"/>
  <c r="S31" i="20"/>
  <c r="V31" i="20" s="1"/>
  <c r="F31" i="20"/>
  <c r="G31" i="20" s="1"/>
  <c r="D31" i="20" s="1"/>
  <c r="T30" i="20"/>
  <c r="S30" i="20"/>
  <c r="V30" i="20" s="1"/>
  <c r="F30" i="20"/>
  <c r="G30" i="20" s="1"/>
  <c r="D30" i="20" s="1"/>
  <c r="W30" i="20" s="1"/>
  <c r="Y30" i="20" s="1"/>
  <c r="H29" i="20"/>
  <c r="E29" i="20"/>
  <c r="T28" i="20"/>
  <c r="S28" i="20"/>
  <c r="P28" i="20"/>
  <c r="O28" i="20"/>
  <c r="M28" i="20"/>
  <c r="L28" i="20"/>
  <c r="J28" i="20"/>
  <c r="I28" i="20"/>
  <c r="F28" i="20"/>
  <c r="G28" i="20" s="1"/>
  <c r="D28" i="20" s="1"/>
  <c r="W28" i="20" s="1"/>
  <c r="Y28" i="20" s="1"/>
  <c r="T27" i="20"/>
  <c r="S27" i="20"/>
  <c r="P27" i="20"/>
  <c r="O27" i="20"/>
  <c r="M27" i="20"/>
  <c r="L27" i="20"/>
  <c r="J27" i="20"/>
  <c r="I27" i="20"/>
  <c r="F27" i="20"/>
  <c r="G27" i="20" s="1"/>
  <c r="D27" i="20" s="1"/>
  <c r="W27" i="20" s="1"/>
  <c r="Y27" i="20" s="1"/>
  <c r="T26" i="20"/>
  <c r="S26" i="20"/>
  <c r="P26" i="20"/>
  <c r="O26" i="20"/>
  <c r="M26" i="20"/>
  <c r="L26" i="20"/>
  <c r="J26" i="20"/>
  <c r="I26" i="20"/>
  <c r="F26" i="20"/>
  <c r="G26" i="20" s="1"/>
  <c r="D26" i="20" s="1"/>
  <c r="W26" i="20" s="1"/>
  <c r="Y26" i="20" s="1"/>
  <c r="T25" i="20"/>
  <c r="S25" i="20"/>
  <c r="P25" i="20"/>
  <c r="O25" i="20"/>
  <c r="M25" i="20"/>
  <c r="L25" i="20"/>
  <c r="N25" i="20" s="1"/>
  <c r="J25" i="20"/>
  <c r="I25" i="20"/>
  <c r="F25" i="20"/>
  <c r="G25" i="20" s="1"/>
  <c r="D25" i="20" s="1"/>
  <c r="W25" i="20" s="1"/>
  <c r="Y25" i="20" s="1"/>
  <c r="T24" i="20"/>
  <c r="S24" i="20"/>
  <c r="P24" i="20"/>
  <c r="O24" i="20"/>
  <c r="Q24" i="20" s="1"/>
  <c r="M24" i="20"/>
  <c r="L24" i="20"/>
  <c r="J24" i="20"/>
  <c r="I24" i="20"/>
  <c r="F24" i="20"/>
  <c r="G24" i="20" s="1"/>
  <c r="D24" i="20" s="1"/>
  <c r="W24" i="20" s="1"/>
  <c r="Y24" i="20" s="1"/>
  <c r="T23" i="20"/>
  <c r="S23" i="20"/>
  <c r="P23" i="20"/>
  <c r="O23" i="20"/>
  <c r="M23" i="20"/>
  <c r="L23" i="20"/>
  <c r="J23" i="20"/>
  <c r="I23" i="20"/>
  <c r="F23" i="20"/>
  <c r="G23" i="20" s="1"/>
  <c r="D23" i="20" s="1"/>
  <c r="W23" i="20" s="1"/>
  <c r="Y23" i="20" s="1"/>
  <c r="T21" i="20"/>
  <c r="S21" i="20"/>
  <c r="F21" i="20"/>
  <c r="G21" i="20" s="1"/>
  <c r="D21" i="20" s="1"/>
  <c r="W21" i="20" s="1"/>
  <c r="Y21" i="20" s="1"/>
  <c r="H20" i="20"/>
  <c r="E20" i="20"/>
  <c r="T19" i="20"/>
  <c r="S19" i="20"/>
  <c r="P19" i="20"/>
  <c r="O19" i="20"/>
  <c r="M19" i="20"/>
  <c r="L19" i="20"/>
  <c r="J19" i="20"/>
  <c r="I19" i="20"/>
  <c r="F19" i="20"/>
  <c r="G19" i="20" s="1"/>
  <c r="D19" i="20" s="1"/>
  <c r="T18" i="20"/>
  <c r="S18" i="20"/>
  <c r="P18" i="20"/>
  <c r="O18" i="20"/>
  <c r="M18" i="20"/>
  <c r="L18" i="20"/>
  <c r="J18" i="20"/>
  <c r="I18" i="20"/>
  <c r="F18" i="20"/>
  <c r="G18" i="20" s="1"/>
  <c r="D18" i="20" s="1"/>
  <c r="W18" i="20" s="1"/>
  <c r="Y18" i="20" s="1"/>
  <c r="T17" i="20"/>
  <c r="S17" i="20"/>
  <c r="P17" i="20"/>
  <c r="O17" i="20"/>
  <c r="M17" i="20"/>
  <c r="L17" i="20"/>
  <c r="J17" i="20"/>
  <c r="I17" i="20"/>
  <c r="F17" i="20"/>
  <c r="G17" i="20" s="1"/>
  <c r="D17" i="20" s="1"/>
  <c r="W17" i="20" s="1"/>
  <c r="Y17" i="20" s="1"/>
  <c r="T16" i="20"/>
  <c r="S16" i="20"/>
  <c r="V16" i="20" s="1"/>
  <c r="P16" i="20"/>
  <c r="O16" i="20"/>
  <c r="M16" i="20"/>
  <c r="L16" i="20"/>
  <c r="J16" i="20"/>
  <c r="I16" i="20"/>
  <c r="F16" i="20"/>
  <c r="G16" i="20" s="1"/>
  <c r="D16" i="20" s="1"/>
  <c r="W16" i="20" s="1"/>
  <c r="Y16" i="20" s="1"/>
  <c r="T15" i="20"/>
  <c r="S15" i="20"/>
  <c r="P15" i="20"/>
  <c r="O15" i="20"/>
  <c r="Q15" i="20" s="1"/>
  <c r="M15" i="20"/>
  <c r="L15" i="20"/>
  <c r="J15" i="20"/>
  <c r="I15" i="20"/>
  <c r="F15" i="20"/>
  <c r="G15" i="20" s="1"/>
  <c r="D15" i="20" s="1"/>
  <c r="W15" i="20" s="1"/>
  <c r="Y15" i="20" s="1"/>
  <c r="T14" i="20"/>
  <c r="S14" i="20"/>
  <c r="P14" i="20"/>
  <c r="O14" i="20"/>
  <c r="M14" i="20"/>
  <c r="L14" i="20"/>
  <c r="J14" i="20"/>
  <c r="I14" i="20"/>
  <c r="F14" i="20"/>
  <c r="G14" i="20" s="1"/>
  <c r="D14" i="20" s="1"/>
  <c r="T12" i="20"/>
  <c r="S12" i="20"/>
  <c r="F12" i="20"/>
  <c r="G12" i="20" s="1"/>
  <c r="D12" i="20" s="1"/>
  <c r="W12" i="20" s="1"/>
  <c r="Y12" i="20" s="1"/>
  <c r="H11" i="20"/>
  <c r="E11" i="20"/>
  <c r="T10" i="20"/>
  <c r="S10" i="20"/>
  <c r="P10" i="20"/>
  <c r="O10" i="20"/>
  <c r="M10" i="20"/>
  <c r="L10" i="20"/>
  <c r="J10" i="20"/>
  <c r="I10" i="20"/>
  <c r="F10" i="20"/>
  <c r="G10" i="20" s="1"/>
  <c r="D10" i="20" s="1"/>
  <c r="T9" i="20"/>
  <c r="S9" i="20"/>
  <c r="P9" i="20"/>
  <c r="O9" i="20"/>
  <c r="M9" i="20"/>
  <c r="L9" i="20"/>
  <c r="J9" i="20"/>
  <c r="I9" i="20"/>
  <c r="F9" i="20"/>
  <c r="G9" i="20" s="1"/>
  <c r="D9" i="20" s="1"/>
  <c r="W9" i="20" s="1"/>
  <c r="Y9" i="20" s="1"/>
  <c r="T8" i="20"/>
  <c r="S8" i="20"/>
  <c r="P8" i="20"/>
  <c r="O8" i="20"/>
  <c r="M8" i="20"/>
  <c r="L8" i="20"/>
  <c r="J8" i="20"/>
  <c r="I8" i="20"/>
  <c r="F8" i="20"/>
  <c r="G8" i="20" s="1"/>
  <c r="D8" i="20" s="1"/>
  <c r="W8" i="20" s="1"/>
  <c r="Y8" i="20" s="1"/>
  <c r="T7" i="20"/>
  <c r="S7" i="20"/>
  <c r="P7" i="20"/>
  <c r="O7" i="20"/>
  <c r="M7" i="20"/>
  <c r="L7" i="20"/>
  <c r="J7" i="20"/>
  <c r="I7" i="20"/>
  <c r="F7" i="20"/>
  <c r="G7" i="20" s="1"/>
  <c r="D7" i="20" s="1"/>
  <c r="W7" i="20" s="1"/>
  <c r="Y7" i="20" s="1"/>
  <c r="T6" i="20"/>
  <c r="S6" i="20"/>
  <c r="P6" i="20"/>
  <c r="O6" i="20"/>
  <c r="M6" i="20"/>
  <c r="L6" i="20"/>
  <c r="N6" i="20" s="1"/>
  <c r="J6" i="20"/>
  <c r="I6" i="20"/>
  <c r="F6" i="20"/>
  <c r="G6" i="20" s="1"/>
  <c r="D6" i="20" s="1"/>
  <c r="W6" i="20" s="1"/>
  <c r="Y6" i="20" s="1"/>
  <c r="T5" i="20"/>
  <c r="S5" i="20"/>
  <c r="P5" i="20"/>
  <c r="O5" i="20"/>
  <c r="M5" i="20"/>
  <c r="L5" i="20"/>
  <c r="J5" i="20"/>
  <c r="I5" i="20"/>
  <c r="F5" i="20"/>
  <c r="G5" i="20" s="1"/>
  <c r="D5" i="20" s="1"/>
  <c r="Q7" i="20" l="1"/>
  <c r="N15" i="20"/>
  <c r="K27" i="20"/>
  <c r="R65" i="20"/>
  <c r="V14" i="20"/>
  <c r="Q10" i="20"/>
  <c r="N18" i="20"/>
  <c r="N5" i="20"/>
  <c r="N9" i="20"/>
  <c r="K17" i="20"/>
  <c r="Q23" i="20"/>
  <c r="Q27" i="20"/>
  <c r="U23" i="20"/>
  <c r="K19" i="20"/>
  <c r="U18" i="20"/>
  <c r="Q26" i="20"/>
  <c r="U8" i="20"/>
  <c r="Q19" i="20"/>
  <c r="N24" i="20"/>
  <c r="Q25" i="20"/>
  <c r="Q28" i="20"/>
  <c r="K5" i="20"/>
  <c r="V8" i="20"/>
  <c r="V12" i="20"/>
  <c r="N27" i="20"/>
  <c r="V23" i="20"/>
  <c r="V17" i="20"/>
  <c r="V21" i="20"/>
  <c r="V5" i="20"/>
  <c r="K7" i="20"/>
  <c r="N8" i="20"/>
  <c r="Q9" i="20"/>
  <c r="Q14" i="20"/>
  <c r="V15" i="20"/>
  <c r="N19" i="20"/>
  <c r="K24" i="20"/>
  <c r="R24" i="20" s="1"/>
  <c r="K28" i="20"/>
  <c r="Q5" i="20"/>
  <c r="K14" i="20"/>
  <c r="N16" i="20"/>
  <c r="N17" i="20"/>
  <c r="Q18" i="20"/>
  <c r="V19" i="20"/>
  <c r="K23" i="20"/>
  <c r="V27" i="20"/>
  <c r="N14" i="20"/>
  <c r="Q16" i="20"/>
  <c r="Q17" i="20"/>
  <c r="N23" i="20"/>
  <c r="N7" i="20"/>
  <c r="U10" i="20"/>
  <c r="U26" i="20"/>
  <c r="K6" i="20"/>
  <c r="Q8" i="20"/>
  <c r="V9" i="20"/>
  <c r="U16" i="20"/>
  <c r="U24" i="20"/>
  <c r="U25" i="20"/>
  <c r="N28" i="20"/>
  <c r="V24" i="20"/>
  <c r="P59" i="20"/>
  <c r="K8" i="20"/>
  <c r="K18" i="20"/>
  <c r="Q6" i="20"/>
  <c r="V7" i="20"/>
  <c r="K10" i="20"/>
  <c r="K26" i="20"/>
  <c r="V28" i="20"/>
  <c r="R59" i="20"/>
  <c r="V6" i="20"/>
  <c r="K9" i="20"/>
  <c r="R9" i="20" s="1"/>
  <c r="N10" i="20"/>
  <c r="K15" i="20"/>
  <c r="R15" i="20" s="1"/>
  <c r="K16" i="20"/>
  <c r="K25" i="20"/>
  <c r="N26" i="20"/>
  <c r="T59" i="20"/>
  <c r="W10" i="20"/>
  <c r="Y10" i="20" s="1"/>
  <c r="W19" i="20"/>
  <c r="Y19" i="20" s="1"/>
  <c r="D11" i="20"/>
  <c r="W5" i="20"/>
  <c r="Y5" i="20" s="1"/>
  <c r="W14" i="20"/>
  <c r="Y14" i="20" s="1"/>
  <c r="D20" i="20"/>
  <c r="R73" i="20"/>
  <c r="U5" i="20"/>
  <c r="V10" i="20"/>
  <c r="V18" i="20"/>
  <c r="V26" i="20"/>
  <c r="U28" i="20"/>
  <c r="U15" i="20"/>
  <c r="U19" i="20"/>
  <c r="U27" i="20"/>
  <c r="V25" i="20"/>
  <c r="D29" i="20"/>
  <c r="U6" i="20"/>
  <c r="U14" i="20"/>
  <c r="U9" i="20"/>
  <c r="U17" i="20"/>
  <c r="U7" i="20"/>
  <c r="R18" i="20" l="1"/>
  <c r="R7" i="20"/>
  <c r="R28" i="20"/>
  <c r="R27" i="20"/>
  <c r="R19" i="20"/>
  <c r="R5" i="20"/>
  <c r="R8" i="20"/>
  <c r="R10" i="20"/>
  <c r="R26" i="20"/>
  <c r="R23" i="20"/>
  <c r="R17" i="20"/>
  <c r="R14" i="20"/>
  <c r="R25" i="20"/>
  <c r="R16" i="20"/>
  <c r="R6" i="20"/>
  <c r="W22" i="20"/>
  <c r="Y22" i="20" s="1"/>
  <c r="W13" i="20"/>
  <c r="Y13" i="20" s="1"/>
</calcChain>
</file>

<file path=xl/sharedStrings.xml><?xml version="1.0" encoding="utf-8"?>
<sst xmlns="http://schemas.openxmlformats.org/spreadsheetml/2006/main" count="244" uniqueCount="106">
  <si>
    <t>no.</t>
    <phoneticPr fontId="4" type="noConversion"/>
  </si>
  <si>
    <t>2</t>
  </si>
  <si>
    <t>3</t>
  </si>
  <si>
    <t>4</t>
  </si>
  <si>
    <t>5</t>
  </si>
  <si>
    <t>6</t>
  </si>
  <si>
    <t>1</t>
    <phoneticPr fontId="2" type="noConversion"/>
  </si>
  <si>
    <t>합 계</t>
    <phoneticPr fontId="2" type="noConversion"/>
  </si>
  <si>
    <r>
      <t>프로그램</t>
    </r>
    <r>
      <rPr>
        <sz val="11"/>
        <color indexed="8"/>
        <rFont val="맑은 고딕"/>
        <family val="3"/>
        <charset val="129"/>
        <scheme val="minor"/>
      </rPr>
      <t xml:space="preserve"> 단가</t>
    </r>
    <phoneticPr fontId="2" type="noConversion"/>
  </si>
  <si>
    <t>구독료</t>
    <phoneticPr fontId="2" type="noConversion"/>
  </si>
  <si>
    <t>기간(7년)</t>
    <phoneticPr fontId="2" type="noConversion"/>
  </si>
  <si>
    <t>구독료 합계</t>
    <phoneticPr fontId="2" type="noConversion"/>
  </si>
  <si>
    <t>가입비</t>
    <phoneticPr fontId="2" type="noConversion"/>
  </si>
  <si>
    <t>프로그램 타입</t>
    <phoneticPr fontId="2" type="noConversion"/>
  </si>
  <si>
    <t>회사마진 70%</t>
    <phoneticPr fontId="2" type="noConversion"/>
  </si>
  <si>
    <t>특기 사항</t>
    <phoneticPr fontId="4" type="noConversion"/>
  </si>
  <si>
    <t>기간/년</t>
    <phoneticPr fontId="2" type="noConversion"/>
  </si>
  <si>
    <t>가입비 산정 기준</t>
    <phoneticPr fontId="2" type="noConversion"/>
  </si>
  <si>
    <t>영업수당 25%</t>
    <phoneticPr fontId="2" type="noConversion"/>
  </si>
  <si>
    <t>* Smart Automation Management / 지능형 자동화 관리 시스템</t>
    <phoneticPr fontId="2" type="noConversion"/>
  </si>
  <si>
    <t>* ㈜코드브릿지 / 기술과 사람을 연결하는 다리</t>
    <phoneticPr fontId="2" type="noConversion"/>
  </si>
  <si>
    <t>판매자 수당</t>
    <phoneticPr fontId="2" type="noConversion"/>
  </si>
  <si>
    <t>영업관리자</t>
    <phoneticPr fontId="2" type="noConversion"/>
  </si>
  <si>
    <t>교육 지원자</t>
    <phoneticPr fontId="2" type="noConversion"/>
  </si>
  <si>
    <t>총수당</t>
    <phoneticPr fontId="2" type="noConversion"/>
  </si>
  <si>
    <t>가입비/20%</t>
    <phoneticPr fontId="2" type="noConversion"/>
  </si>
  <si>
    <t>구독료/50%</t>
    <phoneticPr fontId="2" type="noConversion"/>
  </si>
  <si>
    <t>총 수당</t>
    <phoneticPr fontId="2" type="noConversion"/>
  </si>
  <si>
    <t>가입비/5%</t>
    <phoneticPr fontId="2" type="noConversion"/>
  </si>
  <si>
    <t>구독료/30%</t>
    <phoneticPr fontId="2" type="noConversion"/>
  </si>
  <si>
    <t>총 수당</t>
  </si>
  <si>
    <t>가입비/3%</t>
    <phoneticPr fontId="2" type="noConversion"/>
  </si>
  <si>
    <t>구독료/20%</t>
    <phoneticPr fontId="2" type="noConversion"/>
  </si>
  <si>
    <t>영업 + 관리</t>
    <phoneticPr fontId="2" type="noConversion"/>
  </si>
  <si>
    <t>관리자 5%</t>
    <phoneticPr fontId="2" type="noConversion"/>
  </si>
  <si>
    <t>영업+관리자</t>
    <phoneticPr fontId="2" type="noConversion"/>
  </si>
  <si>
    <t>QR코드</t>
    <phoneticPr fontId="4" type="noConversion"/>
  </si>
  <si>
    <t>설비관리 / 장비 점검</t>
  </si>
  <si>
    <t>사진 - 출하, 검사 / 토큰 적용</t>
    <phoneticPr fontId="4" type="noConversion"/>
  </si>
  <si>
    <t>사진 관리</t>
    <phoneticPr fontId="2" type="noConversion"/>
  </si>
  <si>
    <t>이카운트 / 거래처대장</t>
    <phoneticPr fontId="4" type="noConversion"/>
  </si>
  <si>
    <t>계산서 발행</t>
    <phoneticPr fontId="2" type="noConversion"/>
  </si>
  <si>
    <t>ISO, 인정서류 / 토큰 적용</t>
    <phoneticPr fontId="2" type="noConversion"/>
  </si>
  <si>
    <t>서류관리</t>
    <phoneticPr fontId="2" type="noConversion"/>
  </si>
  <si>
    <t>적정 재고 표기</t>
    <phoneticPr fontId="4" type="noConversion"/>
  </si>
  <si>
    <t>재고 관리</t>
  </si>
  <si>
    <t>제조 관리</t>
    <phoneticPr fontId="4" type="noConversion"/>
  </si>
  <si>
    <t>제작지시, 발주, 공정 관리</t>
    <phoneticPr fontId="4" type="noConversion"/>
  </si>
  <si>
    <t>소 계</t>
    <phoneticPr fontId="4" type="noConversion"/>
  </si>
  <si>
    <t>공사 관리</t>
    <phoneticPr fontId="4" type="noConversion"/>
  </si>
  <si>
    <t>견적서, 기성청구, 수금관리</t>
    <phoneticPr fontId="4" type="noConversion"/>
  </si>
  <si>
    <t>공정 / 정부지원사업</t>
    <phoneticPr fontId="4" type="noConversion"/>
  </si>
  <si>
    <t>제조 / 공정 관리</t>
    <phoneticPr fontId="2" type="noConversion"/>
  </si>
  <si>
    <t xml:space="preserve">계약일이라 함은 가입비 완료 입금일을 말한다. </t>
    <phoneticPr fontId="2" type="noConversion"/>
  </si>
  <si>
    <t>4</t>
    <phoneticPr fontId="2" type="noConversion"/>
  </si>
  <si>
    <t>계약건이 취소되거나, 중도 해지 시 가입비 수당은 해지 정산 후 회사 입금된 금액에 비례하여 가입비 수당이 지급되며, 이미 과지급 된 경우 즉시로 환수 한다.</t>
    <phoneticPr fontId="2" type="noConversion"/>
  </si>
  <si>
    <t>3월</t>
    <phoneticPr fontId="2" type="noConversion"/>
  </si>
  <si>
    <t>계약 업체</t>
    <phoneticPr fontId="2" type="noConversion"/>
  </si>
  <si>
    <t>계약일</t>
    <phoneticPr fontId="2" type="noConversion"/>
  </si>
  <si>
    <t>가입비 정산</t>
    <phoneticPr fontId="2" type="noConversion"/>
  </si>
  <si>
    <t>CMS 출금일</t>
    <phoneticPr fontId="2" type="noConversion"/>
  </si>
  <si>
    <t>구독료 정산</t>
    <phoneticPr fontId="2" type="noConversion"/>
  </si>
  <si>
    <t>판매자</t>
    <phoneticPr fontId="2" type="noConversion"/>
  </si>
  <si>
    <t>가입 20%</t>
    <phoneticPr fontId="2" type="noConversion"/>
  </si>
  <si>
    <t>영업관리자</t>
  </si>
  <si>
    <t>가입 5%</t>
    <phoneticPr fontId="2" type="noConversion"/>
  </si>
  <si>
    <t>교육 지원자</t>
  </si>
  <si>
    <t>가입 3%</t>
    <phoneticPr fontId="2" type="noConversion"/>
  </si>
  <si>
    <t>㈜경동기업</t>
    <phoneticPr fontId="2" type="noConversion"/>
  </si>
  <si>
    <t>김종성</t>
    <phoneticPr fontId="2" type="noConversion"/>
  </si>
  <si>
    <t>신동조</t>
    <phoneticPr fontId="2" type="noConversion"/>
  </si>
  <si>
    <t>이경호</t>
    <phoneticPr fontId="2" type="noConversion"/>
  </si>
  <si>
    <t>㈜주일기업</t>
    <phoneticPr fontId="2" type="noConversion"/>
  </si>
  <si>
    <t>김보곤</t>
    <phoneticPr fontId="2" type="noConversion"/>
  </si>
  <si>
    <t>㈜대한</t>
    <phoneticPr fontId="2" type="noConversion"/>
  </si>
  <si>
    <t>권혁성</t>
    <phoneticPr fontId="2" type="noConversion"/>
  </si>
  <si>
    <t>건축자재㈜</t>
    <phoneticPr fontId="2" type="noConversion"/>
  </si>
  <si>
    <t>강명관</t>
    <phoneticPr fontId="2" type="noConversion"/>
  </si>
  <si>
    <t>㈜진천테크</t>
    <phoneticPr fontId="2" type="noConversion"/>
  </si>
  <si>
    <t>이세희</t>
    <phoneticPr fontId="2" type="noConversion"/>
  </si>
  <si>
    <t>계약 내역</t>
    <phoneticPr fontId="2" type="noConversion"/>
  </si>
  <si>
    <t>구  분</t>
    <phoneticPr fontId="2" type="noConversion"/>
  </si>
  <si>
    <t>지급일</t>
    <phoneticPr fontId="2" type="noConversion"/>
  </si>
  <si>
    <t>계약업체</t>
    <phoneticPr fontId="2" type="noConversion"/>
  </si>
  <si>
    <t>가입비</t>
  </si>
  <si>
    <t>구독료</t>
  </si>
  <si>
    <t>가입수당 20%</t>
    <phoneticPr fontId="2" type="noConversion"/>
  </si>
  <si>
    <t>가입수당 5%</t>
    <phoneticPr fontId="2" type="noConversion"/>
  </si>
  <si>
    <t>가입수당 3%</t>
    <phoneticPr fontId="2" type="noConversion"/>
  </si>
  <si>
    <t>㈜경동기업</t>
  </si>
  <si>
    <t>지급 완료</t>
    <phoneticPr fontId="2" type="noConversion"/>
  </si>
  <si>
    <t>㈜진천테크</t>
  </si>
  <si>
    <t>㈜주일기업</t>
  </si>
  <si>
    <t>㈜대한</t>
  </si>
  <si>
    <t>건축자재㈜</t>
  </si>
  <si>
    <t>영업수당 지급일인 10일이 휴일 또는 주말일 경우 익일 영업일에 지급한다. (가입비, 구독료 동일 적용)</t>
    <phoneticPr fontId="2" type="noConversion"/>
  </si>
  <si>
    <t>가입비에 대한 영업비 지급일은 당월 계약건을 기준으로 익월 10일에 지급하기로 한다. (1회성)</t>
    <phoneticPr fontId="2" type="noConversion"/>
  </si>
  <si>
    <t>(구독료 계산일은 계약일 기준으로 익월 1일부터 적용하여 말일에(후불) 첫회분 출금한다.)</t>
    <phoneticPr fontId="2" type="noConversion"/>
  </si>
  <si>
    <t xml:space="preserve">구독료에 대한 매니저 수당 지급일은 최초 구독료 입금 완료일로 익월 10일에 지급하기로 한다. (1회성) </t>
    <phoneticPr fontId="2" type="noConversion"/>
  </si>
  <si>
    <t xml:space="preserve"> 최초 영업 대상업체 : 판매자 (가입비의 20%), 영업관리자 (가입비의 5%), 교육지원자 (가입비의 3%) 지급 --&gt; 1회만 적용</t>
    <phoneticPr fontId="2" type="noConversion"/>
  </si>
  <si>
    <t xml:space="preserve">   * 정책 이외의 초과 가입비는 가입비에 비례하여 영업자 수당으로 지급한다.</t>
    <phoneticPr fontId="2" type="noConversion"/>
  </si>
  <si>
    <t xml:space="preserve"> 매니저 수당 : 구독료의 100% </t>
    <phoneticPr fontId="2" type="noConversion"/>
  </si>
  <si>
    <t xml:space="preserve">     단, 가입 및 구독 정책 이하의 조건들로 영업시 계약 자체가 무효임으로 영업수당을 지급하지 않는다.</t>
    <phoneticPr fontId="2" type="noConversion"/>
  </si>
  <si>
    <t xml:space="preserve">판매자 수당 구조 : 예) 이경호가 --&gt; 신동조를 영입, 신동조--&gt;김종성을 영입, 김종성--&gt;이세희를 영입 하는 구조에서 </t>
    <phoneticPr fontId="2" type="noConversion"/>
  </si>
  <si>
    <t xml:space="preserve">판매자를 중심으로 판매자 포함 3인 구조의 수당만을 한정하여 지급한다. </t>
    <phoneticPr fontId="2" type="noConversion"/>
  </si>
  <si>
    <t>SAM 프로그램 / 가입비 및 구독료 계산법 / 영업 수당 체계  /  예시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</si>
</sst>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#,##0\ &quot;개월&quot;"/>
    <numFmt numFmtId="177" formatCode="#,##0\ &quot;년&quot;"/>
    <numFmt numFmtId="178" formatCode="mm&quot;월&quot;\ dd&quot;일&quot;"/>
  </numFmts>
  <fonts count="8" x14ac:knownFonts="1">
    <font>
      <sz val="11"/>
      <color indexed="8"/>
      <name val="맑은 고딕"/>
      <charset val="134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</fonts>
  <fills count="2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CC00C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99FF33"/>
        <bgColor indexed="64"/>
      </patternFill>
    </fill>
  </fills>
  <borders count="7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255">
    <xf numFmtId="0" fontId="0" fillId="0" borderId="0" xfId="0">
      <alignment vertical="center"/>
    </xf>
    <xf numFmtId="41" fontId="0" fillId="0" borderId="0" xfId="1" applyFont="1" applyAlignment="1">
      <alignment horizontal="center" vertical="center"/>
    </xf>
    <xf numFmtId="0" fontId="0" fillId="0" borderId="0" xfId="0" applyAlignment="1">
      <alignment horizontal="center" vertical="center"/>
    </xf>
    <xf numFmtId="41" fontId="0" fillId="0" borderId="0" xfId="1" applyFont="1">
      <alignment vertical="center"/>
    </xf>
    <xf numFmtId="9" fontId="0" fillId="0" borderId="0" xfId="1" applyNumberFormat="1" applyFont="1" applyAlignment="1">
      <alignment horizontal="center" vertical="center"/>
    </xf>
    <xf numFmtId="0" fontId="0" fillId="0" borderId="0" xfId="0" quotePrefix="1" applyAlignment="1">
      <alignment horizontal="center" vertical="center"/>
    </xf>
    <xf numFmtId="41" fontId="0" fillId="0" borderId="0" xfId="1" applyFont="1" applyAlignment="1">
      <alignment horizontal="left" vertical="center"/>
    </xf>
    <xf numFmtId="41" fontId="0" fillId="0" borderId="7" xfId="1" applyFont="1" applyBorder="1" applyAlignment="1">
      <alignment horizontal="center" vertical="center"/>
    </xf>
    <xf numFmtId="41" fontId="3" fillId="5" borderId="1" xfId="1" applyFont="1" applyFill="1" applyBorder="1" applyAlignment="1">
      <alignment horizontal="center" vertical="center"/>
    </xf>
    <xf numFmtId="0" fontId="3" fillId="0" borderId="0" xfId="0" quotePrefix="1" applyFont="1" applyAlignment="1">
      <alignment horizontal="center" vertical="center"/>
    </xf>
    <xf numFmtId="41" fontId="3" fillId="0" borderId="0" xfId="1" applyFont="1" applyAlignment="1">
      <alignment horizontal="left" vertical="center"/>
    </xf>
    <xf numFmtId="0" fontId="3" fillId="5" borderId="1" xfId="1" applyNumberFormat="1" applyFont="1" applyFill="1" applyBorder="1" applyAlignment="1">
      <alignment horizontal="center" vertical="center" shrinkToFit="1"/>
    </xf>
    <xf numFmtId="0" fontId="3" fillId="10" borderId="1" xfId="1" applyNumberFormat="1" applyFont="1" applyFill="1" applyBorder="1" applyAlignment="1">
      <alignment horizontal="center" vertical="center" shrinkToFit="1"/>
    </xf>
    <xf numFmtId="41" fontId="0" fillId="10" borderId="1" xfId="1" applyFont="1" applyFill="1" applyBorder="1" applyAlignment="1">
      <alignment horizontal="center" vertical="center" shrinkToFit="1"/>
    </xf>
    <xf numFmtId="41" fontId="3" fillId="10" borderId="1" xfId="1" applyFont="1" applyFill="1" applyBorder="1" applyAlignment="1">
      <alignment horizontal="center" vertical="center" shrinkToFit="1"/>
    </xf>
    <xf numFmtId="176" fontId="0" fillId="10" borderId="1" xfId="1" applyNumberFormat="1" applyFont="1" applyFill="1" applyBorder="1" applyAlignment="1">
      <alignment horizontal="center" vertical="center" shrinkToFit="1"/>
    </xf>
    <xf numFmtId="0" fontId="3" fillId="5" borderId="1" xfId="0" quotePrefix="1" applyFont="1" applyFill="1" applyBorder="1" applyAlignment="1">
      <alignment horizontal="center" vertical="center"/>
    </xf>
    <xf numFmtId="41" fontId="3" fillId="8" borderId="1" xfId="1" applyFont="1" applyFill="1" applyBorder="1" applyAlignment="1">
      <alignment horizontal="center" vertical="center" shrinkToFit="1"/>
    </xf>
    <xf numFmtId="41" fontId="3" fillId="4" borderId="1" xfId="1" applyFont="1" applyFill="1" applyBorder="1" applyAlignment="1">
      <alignment horizontal="center" vertical="center"/>
    </xf>
    <xf numFmtId="10" fontId="0" fillId="4" borderId="1" xfId="1" applyNumberFormat="1" applyFont="1" applyFill="1" applyBorder="1">
      <alignment vertical="center"/>
    </xf>
    <xf numFmtId="41" fontId="0" fillId="4" borderId="1" xfId="1" applyFont="1" applyFill="1" applyBorder="1">
      <alignment vertical="center"/>
    </xf>
    <xf numFmtId="177" fontId="0" fillId="4" borderId="1" xfId="1" applyNumberFormat="1" applyFont="1" applyFill="1" applyBorder="1" applyAlignment="1">
      <alignment horizontal="center" vertical="center" shrinkToFit="1"/>
    </xf>
    <xf numFmtId="41" fontId="0" fillId="0" borderId="0" xfId="1" applyFont="1" applyFill="1" applyBorder="1" applyAlignment="1">
      <alignment horizontal="center" vertical="center" shrinkToFit="1"/>
    </xf>
    <xf numFmtId="41" fontId="0" fillId="0" borderId="0" xfId="1" applyFont="1" applyFill="1" applyBorder="1">
      <alignment vertical="center"/>
    </xf>
    <xf numFmtId="177" fontId="0" fillId="0" borderId="0" xfId="1" applyNumberFormat="1" applyFont="1" applyFill="1" applyBorder="1" applyAlignment="1">
      <alignment horizontal="center" vertical="center" shrinkToFit="1"/>
    </xf>
    <xf numFmtId="41" fontId="0" fillId="3" borderId="1" xfId="1" applyFont="1" applyFill="1" applyBorder="1" applyAlignment="1">
      <alignment horizontal="center" vertical="center" shrinkToFit="1"/>
    </xf>
    <xf numFmtId="41" fontId="3" fillId="9" borderId="0" xfId="1" applyFont="1" applyFill="1" applyBorder="1" applyAlignment="1">
      <alignment horizontal="left" vertical="center"/>
    </xf>
    <xf numFmtId="41" fontId="0" fillId="9" borderId="0" xfId="1" applyFont="1" applyFill="1" applyBorder="1" applyAlignment="1">
      <alignment horizontal="left" vertical="center"/>
    </xf>
    <xf numFmtId="41" fontId="0" fillId="9" borderId="0" xfId="1" applyFont="1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41" fontId="3" fillId="5" borderId="11" xfId="1" applyFont="1" applyFill="1" applyBorder="1" applyAlignment="1">
      <alignment horizontal="center" vertical="center"/>
    </xf>
    <xf numFmtId="0" fontId="0" fillId="7" borderId="2" xfId="0" applyFill="1" applyBorder="1" applyAlignment="1">
      <alignment horizontal="center" vertical="center"/>
    </xf>
    <xf numFmtId="41" fontId="3" fillId="7" borderId="3" xfId="1" applyFont="1" applyFill="1" applyBorder="1" applyAlignment="1">
      <alignment horizontal="center" vertical="center"/>
    </xf>
    <xf numFmtId="0" fontId="3" fillId="7" borderId="28" xfId="0" applyFont="1" applyFill="1" applyBorder="1" applyAlignment="1">
      <alignment horizontal="center" vertical="center"/>
    </xf>
    <xf numFmtId="0" fontId="3" fillId="7" borderId="16" xfId="0" applyFont="1" applyFill="1" applyBorder="1" applyAlignment="1">
      <alignment horizontal="center" vertical="center"/>
    </xf>
    <xf numFmtId="41" fontId="3" fillId="14" borderId="29" xfId="1" applyFont="1" applyFill="1" applyBorder="1" applyAlignment="1">
      <alignment horizontal="center" vertical="center" shrinkToFit="1"/>
    </xf>
    <xf numFmtId="41" fontId="3" fillId="14" borderId="30" xfId="1" applyFont="1" applyFill="1" applyBorder="1" applyAlignment="1">
      <alignment horizontal="center" vertical="center" shrinkToFit="1"/>
    </xf>
    <xf numFmtId="41" fontId="3" fillId="14" borderId="31" xfId="1" applyFont="1" applyFill="1" applyBorder="1" applyAlignment="1">
      <alignment horizontal="center" vertical="center" shrinkToFit="1"/>
    </xf>
    <xf numFmtId="41" fontId="3" fillId="15" borderId="2" xfId="1" applyFont="1" applyFill="1" applyBorder="1" applyAlignment="1">
      <alignment horizontal="center" vertical="center" shrinkToFit="1"/>
    </xf>
    <xf numFmtId="41" fontId="3" fillId="15" borderId="4" xfId="1" applyFont="1" applyFill="1" applyBorder="1" applyAlignment="1">
      <alignment horizontal="center" vertical="center" shrinkToFit="1"/>
    </xf>
    <xf numFmtId="41" fontId="3" fillId="15" borderId="29" xfId="1" applyFont="1" applyFill="1" applyBorder="1" applyAlignment="1">
      <alignment horizontal="center" vertical="center" shrinkToFit="1"/>
    </xf>
    <xf numFmtId="41" fontId="3" fillId="11" borderId="2" xfId="1" applyFont="1" applyFill="1" applyBorder="1" applyAlignment="1">
      <alignment horizontal="center" vertical="center" shrinkToFit="1"/>
    </xf>
    <xf numFmtId="41" fontId="3" fillId="11" borderId="4" xfId="1" applyFont="1" applyFill="1" applyBorder="1" applyAlignment="1">
      <alignment horizontal="center" vertical="center" shrinkToFit="1"/>
    </xf>
    <xf numFmtId="41" fontId="3" fillId="11" borderId="31" xfId="1" applyFont="1" applyFill="1" applyBorder="1" applyAlignment="1">
      <alignment horizontal="center" vertical="center" shrinkToFit="1"/>
    </xf>
    <xf numFmtId="41" fontId="3" fillId="13" borderId="14" xfId="1" applyFont="1" applyFill="1" applyBorder="1" applyAlignment="1">
      <alignment horizontal="center" vertical="center" shrinkToFit="1"/>
    </xf>
    <xf numFmtId="0" fontId="3" fillId="7" borderId="32" xfId="0" applyFont="1" applyFill="1" applyBorder="1" applyAlignment="1">
      <alignment horizontal="center" vertical="center"/>
    </xf>
    <xf numFmtId="41" fontId="3" fillId="7" borderId="4" xfId="1" applyFont="1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41" fontId="3" fillId="8" borderId="10" xfId="1" applyFont="1" applyFill="1" applyBorder="1" applyAlignment="1">
      <alignment horizontal="center" vertical="center" shrinkToFit="1"/>
    </xf>
    <xf numFmtId="41" fontId="3" fillId="14" borderId="33" xfId="1" applyFont="1" applyFill="1" applyBorder="1" applyAlignment="1">
      <alignment horizontal="center" vertical="center" shrinkToFit="1"/>
    </xf>
    <xf numFmtId="41" fontId="3" fillId="14" borderId="34" xfId="1" applyFont="1" applyFill="1" applyBorder="1" applyAlignment="1">
      <alignment horizontal="center" vertical="center" shrinkToFit="1"/>
    </xf>
    <xf numFmtId="41" fontId="3" fillId="14" borderId="14" xfId="1" applyFont="1" applyFill="1" applyBorder="1" applyAlignment="1">
      <alignment horizontal="center" vertical="center" shrinkToFit="1"/>
    </xf>
    <xf numFmtId="41" fontId="3" fillId="15" borderId="33" xfId="1" applyFont="1" applyFill="1" applyBorder="1" applyAlignment="1">
      <alignment horizontal="center" vertical="center" shrinkToFit="1"/>
    </xf>
    <xf numFmtId="41" fontId="3" fillId="15" borderId="30" xfId="1" applyFont="1" applyFill="1" applyBorder="1" applyAlignment="1">
      <alignment horizontal="center" vertical="center" shrinkToFit="1"/>
    </xf>
    <xf numFmtId="41" fontId="3" fillId="15" borderId="35" xfId="1" applyFont="1" applyFill="1" applyBorder="1" applyAlignment="1">
      <alignment horizontal="center" vertical="center" shrinkToFit="1"/>
    </xf>
    <xf numFmtId="41" fontId="3" fillId="11" borderId="33" xfId="1" applyFont="1" applyFill="1" applyBorder="1" applyAlignment="1">
      <alignment horizontal="center" vertical="center" shrinkToFit="1"/>
    </xf>
    <xf numFmtId="41" fontId="3" fillId="11" borderId="30" xfId="1" applyFont="1" applyFill="1" applyBorder="1" applyAlignment="1">
      <alignment horizontal="center" vertical="center" shrinkToFit="1"/>
    </xf>
    <xf numFmtId="41" fontId="3" fillId="11" borderId="14" xfId="1" applyFont="1" applyFill="1" applyBorder="1" applyAlignment="1">
      <alignment horizontal="center" vertical="center" shrinkToFit="1"/>
    </xf>
    <xf numFmtId="41" fontId="3" fillId="13" borderId="20" xfId="1" applyFont="1" applyFill="1" applyBorder="1" applyAlignment="1">
      <alignment horizontal="center" vertical="center" shrinkToFit="1"/>
    </xf>
    <xf numFmtId="41" fontId="3" fillId="10" borderId="13" xfId="1" applyFont="1" applyFill="1" applyBorder="1" applyAlignment="1">
      <alignment horizontal="center" vertical="center" shrinkToFit="1"/>
    </xf>
    <xf numFmtId="41" fontId="3" fillId="13" borderId="1" xfId="1" applyFont="1" applyFill="1" applyBorder="1" applyAlignment="1">
      <alignment horizontal="center" vertical="center" shrinkToFit="1"/>
    </xf>
    <xf numFmtId="41" fontId="3" fillId="4" borderId="6" xfId="1" applyFont="1" applyFill="1" applyBorder="1" applyAlignment="1">
      <alignment horizontal="center" vertical="center"/>
    </xf>
    <xf numFmtId="0" fontId="3" fillId="5" borderId="5" xfId="0" quotePrefix="1" applyFont="1" applyFill="1" applyBorder="1" applyAlignment="1">
      <alignment horizontal="center" vertical="center"/>
    </xf>
    <xf numFmtId="41" fontId="0" fillId="12" borderId="1" xfId="1" applyFont="1" applyFill="1" applyBorder="1" applyAlignment="1">
      <alignment horizontal="center" vertical="center" shrinkToFit="1"/>
    </xf>
    <xf numFmtId="41" fontId="0" fillId="3" borderId="10" xfId="1" applyFont="1" applyFill="1" applyBorder="1" applyAlignment="1">
      <alignment horizontal="center" vertical="center" shrinkToFit="1"/>
    </xf>
    <xf numFmtId="41" fontId="0" fillId="10" borderId="36" xfId="1" applyFont="1" applyFill="1" applyBorder="1" applyAlignment="1">
      <alignment horizontal="center" vertical="center" shrinkToFit="1"/>
    </xf>
    <xf numFmtId="41" fontId="0" fillId="10" borderId="37" xfId="1" applyFont="1" applyFill="1" applyBorder="1" applyAlignment="1">
      <alignment horizontal="center" vertical="center" shrinkToFit="1"/>
    </xf>
    <xf numFmtId="41" fontId="0" fillId="10" borderId="38" xfId="1" applyFont="1" applyFill="1" applyBorder="1" applyAlignment="1">
      <alignment horizontal="center" vertical="center" shrinkToFit="1"/>
    </xf>
    <xf numFmtId="41" fontId="0" fillId="16" borderId="36" xfId="1" applyFont="1" applyFill="1" applyBorder="1" applyAlignment="1">
      <alignment horizontal="center" vertical="center" shrinkToFit="1"/>
    </xf>
    <xf numFmtId="41" fontId="0" fillId="16" borderId="39" xfId="1" applyFont="1" applyFill="1" applyBorder="1" applyAlignment="1">
      <alignment horizontal="center" vertical="center" shrinkToFit="1"/>
    </xf>
    <xf numFmtId="41" fontId="0" fillId="16" borderId="40" xfId="1" applyFont="1" applyFill="1" applyBorder="1" applyAlignment="1">
      <alignment horizontal="center" vertical="center" shrinkToFit="1"/>
    </xf>
    <xf numFmtId="41" fontId="0" fillId="17" borderId="36" xfId="1" applyFont="1" applyFill="1" applyBorder="1" applyAlignment="1">
      <alignment horizontal="center" vertical="center" shrinkToFit="1"/>
    </xf>
    <xf numFmtId="41" fontId="0" fillId="17" borderId="39" xfId="1" applyFont="1" applyFill="1" applyBorder="1" applyAlignment="1">
      <alignment horizontal="center" vertical="center" shrinkToFit="1"/>
    </xf>
    <xf numFmtId="41" fontId="0" fillId="17" borderId="38" xfId="1" applyFont="1" applyFill="1" applyBorder="1" applyAlignment="1">
      <alignment horizontal="center" vertical="center" shrinkToFit="1"/>
    </xf>
    <xf numFmtId="41" fontId="0" fillId="16" borderId="38" xfId="1" applyFont="1" applyFill="1" applyBorder="1" applyAlignment="1">
      <alignment horizontal="center" vertical="center" shrinkToFit="1"/>
    </xf>
    <xf numFmtId="41" fontId="0" fillId="10" borderId="13" xfId="1" applyFont="1" applyFill="1" applyBorder="1" applyAlignment="1">
      <alignment horizontal="center" vertical="center" shrinkToFit="1"/>
    </xf>
    <xf numFmtId="41" fontId="0" fillId="4" borderId="6" xfId="1" applyFont="1" applyFill="1" applyBorder="1">
      <alignment vertical="center"/>
    </xf>
    <xf numFmtId="41" fontId="0" fillId="10" borderId="5" xfId="1" applyFont="1" applyFill="1" applyBorder="1" applyAlignment="1">
      <alignment horizontal="center" vertical="center" shrinkToFit="1"/>
    </xf>
    <xf numFmtId="41" fontId="0" fillId="10" borderId="41" xfId="1" applyFont="1" applyFill="1" applyBorder="1" applyAlignment="1">
      <alignment horizontal="center" vertical="center" shrinkToFit="1"/>
    </xf>
    <xf numFmtId="41" fontId="0" fillId="16" borderId="42" xfId="1" applyFont="1" applyFill="1" applyBorder="1" applyAlignment="1">
      <alignment horizontal="center" vertical="center" shrinkToFit="1"/>
    </xf>
    <xf numFmtId="41" fontId="0" fillId="17" borderId="5" xfId="1" applyFont="1" applyFill="1" applyBorder="1" applyAlignment="1">
      <alignment horizontal="center" vertical="center" shrinkToFit="1"/>
    </xf>
    <xf numFmtId="41" fontId="0" fillId="17" borderId="41" xfId="1" applyFont="1" applyFill="1" applyBorder="1" applyAlignment="1">
      <alignment horizontal="center" vertical="center" shrinkToFit="1"/>
    </xf>
    <xf numFmtId="0" fontId="3" fillId="5" borderId="7" xfId="0" quotePrefix="1" applyFont="1" applyFill="1" applyBorder="1" applyAlignment="1">
      <alignment horizontal="center" vertical="center"/>
    </xf>
    <xf numFmtId="0" fontId="3" fillId="5" borderId="8" xfId="1" applyNumberFormat="1" applyFont="1" applyFill="1" applyBorder="1" applyAlignment="1">
      <alignment horizontal="center" vertical="center" shrinkToFit="1"/>
    </xf>
    <xf numFmtId="0" fontId="3" fillId="10" borderId="8" xfId="1" applyNumberFormat="1" applyFont="1" applyFill="1" applyBorder="1" applyAlignment="1">
      <alignment horizontal="center" vertical="center" shrinkToFit="1"/>
    </xf>
    <xf numFmtId="41" fontId="0" fillId="12" borderId="8" xfId="1" applyFont="1" applyFill="1" applyBorder="1" applyAlignment="1">
      <alignment horizontal="center" vertical="center" shrinkToFit="1"/>
    </xf>
    <xf numFmtId="41" fontId="0" fillId="3" borderId="8" xfId="1" applyFont="1" applyFill="1" applyBorder="1" applyAlignment="1">
      <alignment horizontal="center" vertical="center" shrinkToFit="1"/>
    </xf>
    <xf numFmtId="176" fontId="0" fillId="10" borderId="8" xfId="1" applyNumberFormat="1" applyFont="1" applyFill="1" applyBorder="1" applyAlignment="1">
      <alignment horizontal="center" vertical="center" shrinkToFit="1"/>
    </xf>
    <xf numFmtId="41" fontId="0" fillId="10" borderId="8" xfId="1" applyFont="1" applyFill="1" applyBorder="1" applyAlignment="1">
      <alignment horizontal="center" vertical="center" shrinkToFit="1"/>
    </xf>
    <xf numFmtId="41" fontId="0" fillId="3" borderId="43" xfId="1" applyFont="1" applyFill="1" applyBorder="1" applyAlignment="1">
      <alignment horizontal="center" vertical="center" shrinkToFit="1"/>
    </xf>
    <xf numFmtId="41" fontId="0" fillId="10" borderId="7" xfId="1" applyFont="1" applyFill="1" applyBorder="1" applyAlignment="1">
      <alignment horizontal="center" vertical="center" shrinkToFit="1"/>
    </xf>
    <xf numFmtId="41" fontId="0" fillId="10" borderId="44" xfId="1" applyFont="1" applyFill="1" applyBorder="1" applyAlignment="1">
      <alignment horizontal="center" vertical="center" shrinkToFit="1"/>
    </xf>
    <xf numFmtId="41" fontId="0" fillId="10" borderId="45" xfId="1" applyFont="1" applyFill="1" applyBorder="1" applyAlignment="1">
      <alignment horizontal="center" vertical="center" shrinkToFit="1"/>
    </xf>
    <xf numFmtId="41" fontId="0" fillId="16" borderId="46" xfId="1" applyFont="1" applyFill="1" applyBorder="1" applyAlignment="1">
      <alignment horizontal="center" vertical="center" shrinkToFit="1"/>
    </xf>
    <xf numFmtId="41" fontId="0" fillId="16" borderId="47" xfId="1" applyFont="1" applyFill="1" applyBorder="1" applyAlignment="1">
      <alignment horizontal="center" vertical="center" shrinkToFit="1"/>
    </xf>
    <xf numFmtId="41" fontId="0" fillId="16" borderId="48" xfId="1" applyFont="1" applyFill="1" applyBorder="1" applyAlignment="1">
      <alignment horizontal="center" vertical="center" shrinkToFit="1"/>
    </xf>
    <xf numFmtId="41" fontId="0" fillId="17" borderId="7" xfId="1" applyFont="1" applyFill="1" applyBorder="1" applyAlignment="1">
      <alignment horizontal="center" vertical="center" shrinkToFit="1"/>
    </xf>
    <xf numFmtId="41" fontId="0" fillId="17" borderId="47" xfId="1" applyFont="1" applyFill="1" applyBorder="1" applyAlignment="1">
      <alignment horizontal="center" vertical="center" shrinkToFit="1"/>
    </xf>
    <xf numFmtId="41" fontId="0" fillId="17" borderId="45" xfId="1" applyFont="1" applyFill="1" applyBorder="1" applyAlignment="1">
      <alignment horizontal="center" vertical="center" shrinkToFit="1"/>
    </xf>
    <xf numFmtId="41" fontId="0" fillId="16" borderId="20" xfId="1" applyFont="1" applyFill="1" applyBorder="1" applyAlignment="1">
      <alignment horizontal="center" vertical="center" shrinkToFit="1"/>
    </xf>
    <xf numFmtId="41" fontId="0" fillId="10" borderId="49" xfId="1" applyFont="1" applyFill="1" applyBorder="1" applyAlignment="1">
      <alignment horizontal="center" vertical="center" shrinkToFit="1"/>
    </xf>
    <xf numFmtId="41" fontId="0" fillId="4" borderId="8" xfId="1" applyFont="1" applyFill="1" applyBorder="1">
      <alignment vertical="center"/>
    </xf>
    <xf numFmtId="177" fontId="0" fillId="4" borderId="8" xfId="1" applyNumberFormat="1" applyFont="1" applyFill="1" applyBorder="1" applyAlignment="1">
      <alignment horizontal="center" vertical="center" shrinkToFit="1"/>
    </xf>
    <xf numFmtId="41" fontId="0" fillId="4" borderId="9" xfId="1" applyFont="1" applyFill="1" applyBorder="1">
      <alignment vertical="center"/>
    </xf>
    <xf numFmtId="0" fontId="3" fillId="2" borderId="0" xfId="0" quotePrefix="1" applyFont="1" applyFill="1" applyAlignment="1">
      <alignment horizontal="center" vertical="center"/>
    </xf>
    <xf numFmtId="0" fontId="3" fillId="2" borderId="0" xfId="1" applyNumberFormat="1" applyFont="1" applyFill="1" applyBorder="1" applyAlignment="1">
      <alignment horizontal="center" vertical="center" shrinkToFit="1"/>
    </xf>
    <xf numFmtId="41" fontId="0" fillId="2" borderId="0" xfId="1" applyFont="1" applyFill="1" applyAlignment="1">
      <alignment horizontal="center" vertical="center"/>
    </xf>
    <xf numFmtId="41" fontId="0" fillId="2" borderId="50" xfId="1" applyFont="1" applyFill="1" applyBorder="1" applyAlignment="1">
      <alignment horizontal="center" vertical="center" shrinkToFit="1"/>
    </xf>
    <xf numFmtId="41" fontId="3" fillId="2" borderId="50" xfId="1" applyFont="1" applyFill="1" applyBorder="1" applyAlignment="1">
      <alignment horizontal="center" vertical="center" shrinkToFit="1"/>
    </xf>
    <xf numFmtId="176" fontId="0" fillId="2" borderId="0" xfId="1" applyNumberFormat="1" applyFont="1" applyFill="1" applyBorder="1" applyAlignment="1">
      <alignment horizontal="center" vertical="center" shrinkToFit="1"/>
    </xf>
    <xf numFmtId="41" fontId="0" fillId="2" borderId="0" xfId="1" applyFont="1" applyFill="1" applyBorder="1" applyAlignment="1">
      <alignment horizontal="center" vertical="center" shrinkToFit="1"/>
    </xf>
    <xf numFmtId="41" fontId="0" fillId="2" borderId="0" xfId="1" applyFont="1" applyFill="1" applyBorder="1">
      <alignment vertical="center"/>
    </xf>
    <xf numFmtId="177" fontId="0" fillId="2" borderId="0" xfId="1" applyNumberFormat="1" applyFont="1" applyFill="1" applyBorder="1" applyAlignment="1">
      <alignment horizontal="center" vertical="center" shrinkToFit="1"/>
    </xf>
    <xf numFmtId="0" fontId="3" fillId="18" borderId="2" xfId="0" quotePrefix="1" applyFont="1" applyFill="1" applyBorder="1" applyAlignment="1">
      <alignment horizontal="center" vertical="center"/>
    </xf>
    <xf numFmtId="0" fontId="3" fillId="18" borderId="3" xfId="1" applyNumberFormat="1" applyFont="1" applyFill="1" applyBorder="1" applyAlignment="1">
      <alignment horizontal="center" vertical="center" shrinkToFit="1"/>
    </xf>
    <xf numFmtId="0" fontId="3" fillId="18" borderId="1" xfId="1" applyNumberFormat="1" applyFont="1" applyFill="1" applyBorder="1" applyAlignment="1">
      <alignment horizontal="center" vertical="center" shrinkToFit="1"/>
    </xf>
    <xf numFmtId="41" fontId="0" fillId="18" borderId="3" xfId="1" applyFont="1" applyFill="1" applyBorder="1" applyAlignment="1">
      <alignment horizontal="center" vertical="center" shrinkToFit="1"/>
    </xf>
    <xf numFmtId="176" fontId="0" fillId="18" borderId="3" xfId="1" applyNumberFormat="1" applyFont="1" applyFill="1" applyBorder="1" applyAlignment="1">
      <alignment horizontal="center" vertical="center" shrinkToFit="1"/>
    </xf>
    <xf numFmtId="41" fontId="0" fillId="4" borderId="3" xfId="1" applyFont="1" applyFill="1" applyBorder="1">
      <alignment vertical="center"/>
    </xf>
    <xf numFmtId="177" fontId="0" fillId="4" borderId="3" xfId="1" applyNumberFormat="1" applyFont="1" applyFill="1" applyBorder="1" applyAlignment="1">
      <alignment horizontal="center" vertical="center" shrinkToFit="1"/>
    </xf>
    <xf numFmtId="41" fontId="0" fillId="4" borderId="4" xfId="1" applyFont="1" applyFill="1" applyBorder="1">
      <alignment vertical="center"/>
    </xf>
    <xf numFmtId="0" fontId="3" fillId="7" borderId="5" xfId="0" quotePrefix="1" applyFont="1" applyFill="1" applyBorder="1" applyAlignment="1">
      <alignment horizontal="center" vertical="center"/>
    </xf>
    <xf numFmtId="0" fontId="3" fillId="7" borderId="1" xfId="1" applyNumberFormat="1" applyFont="1" applyFill="1" applyBorder="1" applyAlignment="1">
      <alignment horizontal="center" vertical="center" shrinkToFit="1"/>
    </xf>
    <xf numFmtId="41" fontId="0" fillId="7" borderId="1" xfId="1" applyFont="1" applyFill="1" applyBorder="1" applyAlignment="1">
      <alignment horizontal="center" vertical="center" shrinkToFit="1"/>
    </xf>
    <xf numFmtId="176" fontId="0" fillId="7" borderId="1" xfId="1" applyNumberFormat="1" applyFont="1" applyFill="1" applyBorder="1" applyAlignment="1">
      <alignment horizontal="center" vertical="center" shrinkToFit="1"/>
    </xf>
    <xf numFmtId="41" fontId="0" fillId="7" borderId="1" xfId="1" applyFont="1" applyFill="1" applyBorder="1">
      <alignment vertical="center"/>
    </xf>
    <xf numFmtId="177" fontId="0" fillId="7" borderId="1" xfId="1" applyNumberFormat="1" applyFont="1" applyFill="1" applyBorder="1" applyAlignment="1">
      <alignment horizontal="center" vertical="center" shrinkToFit="1"/>
    </xf>
    <xf numFmtId="41" fontId="0" fillId="7" borderId="6" xfId="1" applyFont="1" applyFill="1" applyBorder="1">
      <alignment vertical="center"/>
    </xf>
    <xf numFmtId="41" fontId="0" fillId="2" borderId="51" xfId="1" applyFont="1" applyFill="1" applyBorder="1" applyAlignment="1">
      <alignment horizontal="center" vertical="center" shrinkToFit="1"/>
    </xf>
    <xf numFmtId="41" fontId="3" fillId="2" borderId="51" xfId="1" applyFont="1" applyFill="1" applyBorder="1" applyAlignment="1">
      <alignment horizontal="center" vertical="center" shrinkToFit="1"/>
    </xf>
    <xf numFmtId="0" fontId="3" fillId="18" borderId="1" xfId="0" quotePrefix="1" applyFont="1" applyFill="1" applyBorder="1" applyAlignment="1">
      <alignment horizontal="center" vertical="center"/>
    </xf>
    <xf numFmtId="41" fontId="0" fillId="18" borderId="1" xfId="1" applyFont="1" applyFill="1" applyBorder="1" applyAlignment="1">
      <alignment horizontal="center" vertical="center" shrinkToFit="1"/>
    </xf>
    <xf numFmtId="176" fontId="0" fillId="18" borderId="1" xfId="1" applyNumberFormat="1" applyFont="1" applyFill="1" applyBorder="1" applyAlignment="1">
      <alignment horizontal="center" vertical="center" shrinkToFit="1"/>
    </xf>
    <xf numFmtId="0" fontId="3" fillId="9" borderId="1" xfId="1" applyNumberFormat="1" applyFont="1" applyFill="1" applyBorder="1" applyAlignment="1">
      <alignment horizontal="center" vertical="center" shrinkToFit="1"/>
    </xf>
    <xf numFmtId="41" fontId="0" fillId="9" borderId="1" xfId="1" applyFont="1" applyFill="1" applyBorder="1" applyAlignment="1">
      <alignment horizontal="center" vertical="center" shrinkToFit="1"/>
    </xf>
    <xf numFmtId="0" fontId="0" fillId="0" borderId="0" xfId="0" applyAlignment="1">
      <alignment horizontal="left" vertical="top"/>
    </xf>
    <xf numFmtId="41" fontId="6" fillId="0" borderId="0" xfId="1" applyFont="1" applyAlignment="1">
      <alignment horizontal="center" vertical="center"/>
    </xf>
    <xf numFmtId="41" fontId="0" fillId="0" borderId="35" xfId="1" applyFont="1" applyBorder="1" applyAlignment="1">
      <alignment horizontal="center" vertical="center" shrinkToFit="1"/>
    </xf>
    <xf numFmtId="41" fontId="0" fillId="0" borderId="35" xfId="1" applyFont="1" applyBorder="1" applyAlignment="1">
      <alignment horizontal="center" vertical="center"/>
    </xf>
    <xf numFmtId="41" fontId="0" fillId="0" borderId="14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17" xfId="1" applyFont="1" applyBorder="1" applyAlignment="1">
      <alignment horizontal="center" vertical="center"/>
    </xf>
    <xf numFmtId="41" fontId="0" fillId="0" borderId="29" xfId="1" applyFont="1" applyFill="1" applyBorder="1" applyAlignment="1">
      <alignment horizontal="center" vertical="center" shrinkToFit="1"/>
    </xf>
    <xf numFmtId="178" fontId="0" fillId="0" borderId="29" xfId="1" applyNumberFormat="1" applyFont="1" applyBorder="1" applyAlignment="1">
      <alignment horizontal="center" vertical="center"/>
    </xf>
    <xf numFmtId="178" fontId="0" fillId="0" borderId="31" xfId="1" applyNumberFormat="1" applyFont="1" applyBorder="1" applyAlignment="1">
      <alignment horizontal="center" vertical="center"/>
    </xf>
    <xf numFmtId="178" fontId="0" fillId="0" borderId="16" xfId="1" applyNumberFormat="1" applyFont="1" applyBorder="1" applyAlignment="1">
      <alignment horizontal="center" vertical="center"/>
    </xf>
    <xf numFmtId="178" fontId="6" fillId="0" borderId="31" xfId="1" applyNumberFormat="1" applyFont="1" applyBorder="1" applyAlignment="1">
      <alignment horizontal="center" vertical="center"/>
    </xf>
    <xf numFmtId="41" fontId="1" fillId="0" borderId="16" xfId="1" applyFont="1" applyBorder="1" applyAlignment="1">
      <alignment horizontal="center" vertical="center"/>
    </xf>
    <xf numFmtId="41" fontId="0" fillId="0" borderId="18" xfId="1" applyFont="1" applyBorder="1" applyAlignment="1">
      <alignment horizontal="center" vertical="center"/>
    </xf>
    <xf numFmtId="41" fontId="0" fillId="19" borderId="16" xfId="1" applyFont="1" applyFill="1" applyBorder="1" applyAlignment="1">
      <alignment horizontal="center" vertical="center"/>
    </xf>
    <xf numFmtId="41" fontId="0" fillId="0" borderId="16" xfId="1" applyFont="1" applyBorder="1" applyAlignment="1">
      <alignment horizontal="center" vertical="center"/>
    </xf>
    <xf numFmtId="41" fontId="0" fillId="0" borderId="29" xfId="1" applyFont="1" applyBorder="1" applyAlignment="1">
      <alignment horizontal="center" vertical="center"/>
    </xf>
    <xf numFmtId="41" fontId="0" fillId="0" borderId="42" xfId="1" applyFont="1" applyFill="1" applyBorder="1" applyAlignment="1">
      <alignment horizontal="center" vertical="center" shrinkToFit="1"/>
    </xf>
    <xf numFmtId="178" fontId="0" fillId="0" borderId="42" xfId="1" applyNumberFormat="1" applyFont="1" applyBorder="1" applyAlignment="1">
      <alignment horizontal="center" vertical="center"/>
    </xf>
    <xf numFmtId="178" fontId="0" fillId="0" borderId="41" xfId="1" applyNumberFormat="1" applyFont="1" applyBorder="1" applyAlignment="1">
      <alignment horizontal="center" vertical="center"/>
    </xf>
    <xf numFmtId="178" fontId="0" fillId="0" borderId="12" xfId="1" applyNumberFormat="1" applyFont="1" applyBorder="1" applyAlignment="1">
      <alignment horizontal="center" vertical="center"/>
    </xf>
    <xf numFmtId="178" fontId="6" fillId="0" borderId="41" xfId="1" applyNumberFormat="1" applyFont="1" applyBorder="1" applyAlignment="1">
      <alignment horizontal="center" vertical="center"/>
    </xf>
    <xf numFmtId="41" fontId="1" fillId="0" borderId="12" xfId="1" applyFont="1" applyBorder="1" applyAlignment="1">
      <alignment horizontal="center" vertical="center"/>
    </xf>
    <xf numFmtId="41" fontId="0" fillId="0" borderId="54" xfId="1" applyFont="1" applyBorder="1" applyAlignment="1">
      <alignment horizontal="center" vertical="center"/>
    </xf>
    <xf numFmtId="41" fontId="0" fillId="16" borderId="12" xfId="1" applyFont="1" applyFill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2" xfId="1" applyFont="1" applyBorder="1" applyAlignment="1">
      <alignment horizontal="center" vertical="center"/>
    </xf>
    <xf numFmtId="41" fontId="0" fillId="16" borderId="42" xfId="1" applyFont="1" applyFill="1" applyBorder="1" applyAlignment="1">
      <alignment horizontal="center" vertical="center"/>
    </xf>
    <xf numFmtId="41" fontId="0" fillId="0" borderId="55" xfId="1" applyFont="1" applyFill="1" applyBorder="1" applyAlignment="1">
      <alignment horizontal="center" vertical="center" shrinkToFit="1"/>
    </xf>
    <xf numFmtId="178" fontId="0" fillId="0" borderId="55" xfId="1" applyNumberFormat="1" applyFont="1" applyBorder="1" applyAlignment="1">
      <alignment horizontal="center" vertical="center"/>
    </xf>
    <xf numFmtId="178" fontId="0" fillId="0" borderId="56" xfId="1" applyNumberFormat="1" applyFont="1" applyBorder="1" applyAlignment="1">
      <alignment horizontal="center" vertical="center"/>
    </xf>
    <xf numFmtId="178" fontId="0" fillId="0" borderId="26" xfId="1" applyNumberFormat="1" applyFont="1" applyBorder="1" applyAlignment="1">
      <alignment horizontal="center" vertical="center"/>
    </xf>
    <xf numFmtId="178" fontId="6" fillId="0" borderId="56" xfId="1" applyNumberFormat="1" applyFont="1" applyBorder="1" applyAlignment="1">
      <alignment horizontal="center" vertical="center"/>
    </xf>
    <xf numFmtId="41" fontId="1" fillId="0" borderId="26" xfId="1" applyFont="1" applyBorder="1" applyAlignment="1">
      <alignment horizontal="center" vertical="center"/>
    </xf>
    <xf numFmtId="41" fontId="0" fillId="0" borderId="57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19" borderId="55" xfId="1" applyFont="1" applyFill="1" applyBorder="1" applyAlignment="1">
      <alignment horizontal="center" vertical="center"/>
    </xf>
    <xf numFmtId="41" fontId="0" fillId="0" borderId="60" xfId="1" applyFont="1" applyBorder="1" applyAlignment="1">
      <alignment horizontal="center" vertical="center" shrinkToFit="1"/>
    </xf>
    <xf numFmtId="41" fontId="0" fillId="0" borderId="60" xfId="1" applyFont="1" applyBorder="1" applyAlignment="1">
      <alignment horizontal="center" vertical="center"/>
    </xf>
    <xf numFmtId="41" fontId="0" fillId="0" borderId="21" xfId="1" applyFont="1" applyBorder="1" applyAlignment="1">
      <alignment horizontal="center" vertical="center"/>
    </xf>
    <xf numFmtId="41" fontId="0" fillId="0" borderId="23" xfId="1" applyFont="1" applyBorder="1" applyAlignment="1">
      <alignment horizontal="center" vertical="center"/>
    </xf>
    <xf numFmtId="41" fontId="1" fillId="0" borderId="23" xfId="1" applyFont="1" applyBorder="1" applyAlignment="1">
      <alignment horizontal="center" vertical="center"/>
    </xf>
    <xf numFmtId="41" fontId="0" fillId="0" borderId="24" xfId="1" applyFont="1" applyBorder="1" applyAlignment="1">
      <alignment horizontal="center" vertical="center"/>
    </xf>
    <xf numFmtId="41" fontId="0" fillId="0" borderId="24" xfId="1" applyFont="1" applyBorder="1">
      <alignment vertical="center"/>
    </xf>
    <xf numFmtId="9" fontId="0" fillId="0" borderId="16" xfId="1" applyNumberFormat="1" applyFont="1" applyBorder="1" applyAlignment="1">
      <alignment horizontal="center" vertical="center"/>
    </xf>
    <xf numFmtId="41" fontId="0" fillId="6" borderId="32" xfId="1" applyFont="1" applyFill="1" applyBorder="1" applyAlignment="1">
      <alignment horizontal="center" vertical="center"/>
    </xf>
    <xf numFmtId="41" fontId="0" fillId="6" borderId="3" xfId="1" applyFont="1" applyFill="1" applyBorder="1" applyAlignment="1">
      <alignment horizontal="center" vertical="center"/>
    </xf>
    <xf numFmtId="41" fontId="0" fillId="6" borderId="28" xfId="1" applyFont="1" applyFill="1" applyBorder="1" applyAlignment="1">
      <alignment horizontal="center" vertical="center"/>
    </xf>
    <xf numFmtId="41" fontId="5" fillId="6" borderId="14" xfId="1" applyFont="1" applyFill="1" applyBorder="1" applyAlignment="1">
      <alignment horizontal="center" vertical="center"/>
    </xf>
    <xf numFmtId="9" fontId="0" fillId="2" borderId="31" xfId="1" applyNumberFormat="1" applyFont="1" applyFill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43" xfId="1" applyFont="1" applyBorder="1" applyAlignment="1">
      <alignment horizontal="center" vertical="center"/>
    </xf>
    <xf numFmtId="41" fontId="0" fillId="0" borderId="46" xfId="1" applyFont="1" applyBorder="1" applyAlignment="1">
      <alignment horizontal="center" vertical="center"/>
    </xf>
    <xf numFmtId="41" fontId="0" fillId="0" borderId="61" xfId="1" applyFont="1" applyBorder="1" applyAlignment="1">
      <alignment horizontal="center" vertical="center"/>
    </xf>
    <xf numFmtId="41" fontId="0" fillId="0" borderId="47" xfId="1" applyFont="1" applyBorder="1" applyAlignment="1">
      <alignment horizontal="center" vertical="center"/>
    </xf>
    <xf numFmtId="9" fontId="7" fillId="6" borderId="49" xfId="1" applyNumberFormat="1" applyFont="1" applyFill="1" applyBorder="1" applyAlignment="1">
      <alignment horizontal="center" vertical="center"/>
    </xf>
    <xf numFmtId="9" fontId="7" fillId="6" borderId="8" xfId="1" applyNumberFormat="1" applyFont="1" applyFill="1" applyBorder="1" applyAlignment="1">
      <alignment horizontal="center" vertical="center"/>
    </xf>
    <xf numFmtId="9" fontId="7" fillId="6" borderId="43" xfId="1" applyNumberFormat="1" applyFont="1" applyFill="1" applyBorder="1" applyAlignment="1">
      <alignment horizontal="center" vertical="center"/>
    </xf>
    <xf numFmtId="9" fontId="5" fillId="6" borderId="20" xfId="1" applyNumberFormat="1" applyFont="1" applyFill="1" applyBorder="1" applyAlignment="1">
      <alignment horizontal="center" vertical="center"/>
    </xf>
    <xf numFmtId="178" fontId="0" fillId="2" borderId="20" xfId="1" applyNumberFormat="1" applyFont="1" applyFill="1" applyBorder="1" applyAlignment="1">
      <alignment horizontal="center" vertical="center"/>
    </xf>
    <xf numFmtId="178" fontId="0" fillId="0" borderId="0" xfId="1" applyNumberFormat="1" applyFont="1" applyAlignment="1">
      <alignment horizontal="center" vertical="center"/>
    </xf>
    <xf numFmtId="41" fontId="0" fillId="0" borderId="51" xfId="1" applyFont="1" applyBorder="1" applyAlignment="1">
      <alignment horizontal="center" vertical="center"/>
    </xf>
    <xf numFmtId="178" fontId="0" fillId="0" borderId="36" xfId="1" applyNumberFormat="1" applyFont="1" applyBorder="1" applyAlignment="1">
      <alignment horizontal="center" vertical="center"/>
    </xf>
    <xf numFmtId="41" fontId="1" fillId="0" borderId="51" xfId="1" applyFont="1" applyBorder="1" applyAlignment="1">
      <alignment horizontal="center" vertical="center"/>
    </xf>
    <xf numFmtId="41" fontId="0" fillId="0" borderId="37" xfId="1" applyFont="1" applyBorder="1" applyAlignment="1">
      <alignment horizontal="center" vertical="center"/>
    </xf>
    <xf numFmtId="41" fontId="0" fillId="0" borderId="36" xfId="1" applyFont="1" applyBorder="1" applyAlignment="1">
      <alignment horizontal="center" vertical="center"/>
    </xf>
    <xf numFmtId="41" fontId="0" fillId="0" borderId="39" xfId="1" applyFont="1" applyBorder="1" applyAlignment="1">
      <alignment horizontal="center" vertical="center"/>
    </xf>
    <xf numFmtId="41" fontId="0" fillId="6" borderId="62" xfId="1" applyFont="1" applyFill="1" applyBorder="1" applyAlignment="1">
      <alignment horizontal="center" vertical="center"/>
    </xf>
    <xf numFmtId="41" fontId="0" fillId="6" borderId="51" xfId="1" applyFont="1" applyFill="1" applyBorder="1" applyAlignment="1">
      <alignment horizontal="center" vertical="center"/>
    </xf>
    <xf numFmtId="41" fontId="0" fillId="6" borderId="37" xfId="1" applyFont="1" applyFill="1" applyBorder="1" applyAlignment="1">
      <alignment horizontal="center" vertical="center"/>
    </xf>
    <xf numFmtId="41" fontId="0" fillId="6" borderId="38" xfId="1" applyFont="1" applyFill="1" applyBorder="1" applyAlignment="1">
      <alignment horizontal="center" vertical="center"/>
    </xf>
    <xf numFmtId="178" fontId="0" fillId="18" borderId="31" xfId="1" applyNumberFormat="1" applyFont="1" applyFill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178" fontId="0" fillId="0" borderId="65" xfId="1" applyNumberFormat="1" applyFont="1" applyBorder="1" applyAlignment="1">
      <alignment horizontal="center" vertical="center"/>
    </xf>
    <xf numFmtId="41" fontId="1" fillId="0" borderId="11" xfId="1" applyFont="1" applyBorder="1" applyAlignment="1">
      <alignment horizontal="center" vertical="center"/>
    </xf>
    <xf numFmtId="41" fontId="0" fillId="0" borderId="25" xfId="1" applyFont="1" applyBorder="1" applyAlignment="1">
      <alignment horizontal="center" vertical="center"/>
    </xf>
    <xf numFmtId="41" fontId="0" fillId="0" borderId="65" xfId="1" applyFont="1" applyBorder="1" applyAlignment="1">
      <alignment horizontal="center" vertical="center"/>
    </xf>
    <xf numFmtId="41" fontId="0" fillId="0" borderId="66" xfId="1" applyFont="1" applyBorder="1" applyAlignment="1">
      <alignment horizontal="center" vertical="center"/>
    </xf>
    <xf numFmtId="41" fontId="0" fillId="6" borderId="27" xfId="1" applyFont="1" applyFill="1" applyBorder="1" applyAlignment="1">
      <alignment horizontal="center" vertical="center"/>
    </xf>
    <xf numFmtId="41" fontId="0" fillId="6" borderId="11" xfId="1" applyFont="1" applyFill="1" applyBorder="1" applyAlignment="1">
      <alignment horizontal="center" vertical="center"/>
    </xf>
    <xf numFmtId="41" fontId="0" fillId="6" borderId="25" xfId="1" applyFont="1" applyFill="1" applyBorder="1" applyAlignment="1">
      <alignment horizontal="center" vertical="center"/>
    </xf>
    <xf numFmtId="41" fontId="0" fillId="6" borderId="56" xfId="1" applyFont="1" applyFill="1" applyBorder="1" applyAlignment="1">
      <alignment horizontal="center" vertical="center"/>
    </xf>
    <xf numFmtId="41" fontId="0" fillId="0" borderId="67" xfId="1" applyFont="1" applyBorder="1" applyAlignment="1">
      <alignment horizontal="center" vertical="center"/>
    </xf>
    <xf numFmtId="41" fontId="0" fillId="0" borderId="68" xfId="1" applyFont="1" applyBorder="1" applyAlignment="1">
      <alignment horizontal="center" vertical="center"/>
    </xf>
    <xf numFmtId="41" fontId="0" fillId="0" borderId="69" xfId="1" applyFont="1" applyBorder="1" applyAlignment="1">
      <alignment horizontal="center" vertical="center"/>
    </xf>
    <xf numFmtId="41" fontId="0" fillId="0" borderId="70" xfId="1" applyFont="1" applyBorder="1" applyAlignment="1">
      <alignment horizontal="center" vertical="center"/>
    </xf>
    <xf numFmtId="41" fontId="0" fillId="6" borderId="71" xfId="1" applyFont="1" applyFill="1" applyBorder="1" applyAlignment="1">
      <alignment horizontal="center" vertical="center"/>
    </xf>
    <xf numFmtId="41" fontId="0" fillId="6" borderId="67" xfId="1" applyFont="1" applyFill="1" applyBorder="1" applyAlignment="1">
      <alignment horizontal="center" vertical="center"/>
    </xf>
    <xf numFmtId="41" fontId="0" fillId="6" borderId="69" xfId="1" applyFont="1" applyFill="1" applyBorder="1" applyAlignment="1">
      <alignment horizontal="center" vertical="center"/>
    </xf>
    <xf numFmtId="41" fontId="0" fillId="6" borderId="21" xfId="1" applyFont="1" applyFill="1" applyBorder="1" applyAlignment="1">
      <alignment horizontal="center" vertical="center"/>
    </xf>
    <xf numFmtId="0" fontId="3" fillId="0" borderId="0" xfId="0" applyFont="1" applyAlignment="1">
      <alignment horizontal="left" vertical="top"/>
    </xf>
    <xf numFmtId="41" fontId="0" fillId="16" borderId="29" xfId="1" applyFont="1" applyFill="1" applyBorder="1" applyAlignment="1">
      <alignment horizontal="center" vertical="center"/>
    </xf>
    <xf numFmtId="41" fontId="0" fillId="0" borderId="42" xfId="1" applyFont="1" applyFill="1" applyBorder="1" applyAlignment="1">
      <alignment horizontal="center" vertical="center"/>
    </xf>
    <xf numFmtId="41" fontId="0" fillId="0" borderId="55" xfId="1" applyFont="1" applyBorder="1" applyAlignment="1">
      <alignment horizontal="center" vertical="center"/>
    </xf>
    <xf numFmtId="41" fontId="0" fillId="0" borderId="60" xfId="1" applyFont="1" applyBorder="1">
      <alignment vertical="center"/>
    </xf>
    <xf numFmtId="41" fontId="0" fillId="0" borderId="60" xfId="1" applyFont="1" applyBorder="1" applyAlignment="1">
      <alignment horizontal="center" vertical="center"/>
    </xf>
    <xf numFmtId="41" fontId="0" fillId="0" borderId="24" xfId="1" applyFont="1" applyBorder="1" applyAlignment="1">
      <alignment horizontal="center" vertical="center"/>
    </xf>
    <xf numFmtId="41" fontId="0" fillId="0" borderId="52" xfId="1" applyFont="1" applyBorder="1" applyAlignment="1">
      <alignment horizontal="center" vertical="center"/>
    </xf>
    <xf numFmtId="41" fontId="0" fillId="0" borderId="22" xfId="1" applyFont="1" applyBorder="1" applyAlignment="1">
      <alignment horizontal="center" vertical="center"/>
    </xf>
    <xf numFmtId="41" fontId="0" fillId="0" borderId="58" xfId="1" applyFont="1" applyBorder="1" applyAlignment="1">
      <alignment horizontal="center" vertical="center"/>
    </xf>
    <xf numFmtId="41" fontId="0" fillId="0" borderId="59" xfId="1" applyFont="1" applyBorder="1" applyAlignment="1">
      <alignment horizontal="center" vertical="center"/>
    </xf>
    <xf numFmtId="41" fontId="0" fillId="0" borderId="29" xfId="1" applyFont="1" applyBorder="1" applyAlignment="1">
      <alignment horizontal="center" vertical="center"/>
    </xf>
    <xf numFmtId="41" fontId="0" fillId="0" borderId="16" xfId="1" applyFont="1" applyBorder="1" applyAlignment="1">
      <alignment horizontal="center" vertical="center"/>
    </xf>
    <xf numFmtId="41" fontId="0" fillId="0" borderId="18" xfId="1" applyFont="1" applyBorder="1" applyAlignment="1">
      <alignment horizontal="center" vertical="center"/>
    </xf>
    <xf numFmtId="41" fontId="0" fillId="16" borderId="52" xfId="1" applyFont="1" applyFill="1" applyBorder="1" applyAlignment="1">
      <alignment horizontal="center" vertical="center"/>
    </xf>
    <xf numFmtId="41" fontId="0" fillId="16" borderId="22" xfId="1" applyFont="1" applyFill="1" applyBorder="1" applyAlignment="1">
      <alignment horizontal="center" vertical="center"/>
    </xf>
    <xf numFmtId="41" fontId="0" fillId="16" borderId="53" xfId="1" applyFont="1" applyFill="1" applyBorder="1" applyAlignment="1">
      <alignment horizontal="center" vertical="center"/>
    </xf>
    <xf numFmtId="41" fontId="0" fillId="16" borderId="19" xfId="1" applyFont="1" applyFill="1" applyBorder="1" applyAlignment="1">
      <alignment horizontal="center" vertical="center"/>
    </xf>
    <xf numFmtId="41" fontId="0" fillId="16" borderId="63" xfId="1" applyFont="1" applyFill="1" applyBorder="1" applyAlignment="1">
      <alignment horizontal="center" vertical="center"/>
    </xf>
    <xf numFmtId="41" fontId="0" fillId="16" borderId="64" xfId="1" applyFont="1" applyFill="1" applyBorder="1" applyAlignment="1">
      <alignment horizontal="center" vertical="center"/>
    </xf>
    <xf numFmtId="0" fontId="3" fillId="10" borderId="25" xfId="0" applyFont="1" applyFill="1" applyBorder="1" applyAlignment="1">
      <alignment horizontal="center" vertical="center"/>
    </xf>
    <xf numFmtId="0" fontId="3" fillId="10" borderId="26" xfId="0" applyFont="1" applyFill="1" applyBorder="1" applyAlignment="1">
      <alignment horizontal="center" vertical="center"/>
    </xf>
    <xf numFmtId="0" fontId="3" fillId="10" borderId="27" xfId="0" applyFont="1" applyFill="1" applyBorder="1" applyAlignment="1">
      <alignment horizontal="center" vertical="center"/>
    </xf>
    <xf numFmtId="41" fontId="3" fillId="4" borderId="11" xfId="1" applyFont="1" applyFill="1" applyBorder="1" applyAlignment="1">
      <alignment horizontal="center" vertical="center"/>
    </xf>
    <xf numFmtId="41" fontId="0" fillId="0" borderId="53" xfId="1" applyFont="1" applyBorder="1" applyAlignment="1">
      <alignment horizontal="center" vertical="center"/>
    </xf>
    <xf numFmtId="41" fontId="0" fillId="0" borderId="19" xfId="1" applyFont="1" applyBorder="1" applyAlignment="1">
      <alignment horizontal="center" vertical="center"/>
    </xf>
    <xf numFmtId="41" fontId="0" fillId="19" borderId="52" xfId="1" applyFont="1" applyFill="1" applyBorder="1" applyAlignment="1">
      <alignment horizontal="center" vertical="center"/>
    </xf>
    <xf numFmtId="41" fontId="0" fillId="19" borderId="22" xfId="1" applyFont="1" applyFill="1" applyBorder="1" applyAlignment="1">
      <alignment horizontal="center" vertical="center"/>
    </xf>
    <xf numFmtId="41" fontId="0" fillId="19" borderId="63" xfId="1" applyFont="1" applyFill="1" applyBorder="1" applyAlignment="1">
      <alignment horizontal="center" vertical="center"/>
    </xf>
    <xf numFmtId="41" fontId="0" fillId="19" borderId="64" xfId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colors>
    <mruColors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D8CB9D-4A8B-4A39-9BCB-7B6B85F10EA7}">
  <dimension ref="A1:AC74"/>
  <sheetViews>
    <sheetView tabSelected="1" topLeftCell="A10" workbookViewId="0">
      <selection activeCell="J1" sqref="J1"/>
    </sheetView>
  </sheetViews>
  <sheetFormatPr defaultRowHeight="16.5" x14ac:dyDescent="0.3"/>
  <cols>
    <col min="1" max="1" width="3.625" style="2" customWidth="1"/>
    <col min="2" max="2" width="25.75" style="1" customWidth="1"/>
    <col min="3" max="3" width="26.5" style="1" customWidth="1"/>
    <col min="4" max="4" width="15.875" style="1" customWidth="1"/>
    <col min="5" max="5" width="9" style="1" customWidth="1"/>
    <col min="6" max="6" width="9.5" style="1" customWidth="1"/>
    <col min="7" max="7" width="14.125" style="1" customWidth="1"/>
    <col min="8" max="8" width="11.625" style="1" customWidth="1"/>
    <col min="9" max="9" width="10.625" style="1" customWidth="1"/>
    <col min="10" max="10" width="12.625" style="1" customWidth="1"/>
    <col min="11" max="12" width="10.625" style="1" customWidth="1"/>
    <col min="13" max="13" width="12.625" style="1" customWidth="1"/>
    <col min="14" max="15" width="10.625" style="1" customWidth="1"/>
    <col min="16" max="16" width="12.625" style="1" customWidth="1"/>
    <col min="17" max="17" width="10.625" style="1" customWidth="1"/>
    <col min="18" max="18" width="11.625" style="1" customWidth="1"/>
    <col min="19" max="21" width="11.625" style="3" customWidth="1"/>
    <col min="22" max="23" width="10.625" style="3" customWidth="1"/>
    <col min="24" max="24" width="10.25" style="4" customWidth="1"/>
    <col min="25" max="25" width="11.625" style="3" customWidth="1"/>
    <col min="26" max="26" width="11.75" customWidth="1"/>
    <col min="27" max="27" width="12.375" customWidth="1"/>
    <col min="28" max="28" width="13.25" customWidth="1"/>
  </cols>
  <sheetData>
    <row r="1" spans="1:25" x14ac:dyDescent="0.3">
      <c r="B1" s="26" t="s">
        <v>19</v>
      </c>
      <c r="C1" s="27"/>
      <c r="D1" s="28"/>
      <c r="J1" s="26" t="s">
        <v>20</v>
      </c>
      <c r="X1" s="3"/>
      <c r="Y1" s="4"/>
    </row>
    <row r="2" spans="1:25" ht="17.25" thickBot="1" x14ac:dyDescent="0.35">
      <c r="A2" s="29"/>
      <c r="B2" s="30"/>
      <c r="C2" s="245" t="s">
        <v>105</v>
      </c>
      <c r="D2" s="246"/>
      <c r="E2" s="246"/>
      <c r="F2" s="246"/>
      <c r="G2" s="246"/>
      <c r="H2" s="246"/>
      <c r="I2" s="246"/>
      <c r="J2" s="246"/>
      <c r="K2" s="246"/>
      <c r="L2" s="246"/>
      <c r="M2" s="246"/>
      <c r="N2" s="246"/>
      <c r="O2" s="246"/>
      <c r="P2" s="246"/>
      <c r="Q2" s="246"/>
      <c r="R2" s="246"/>
      <c r="S2" s="246"/>
      <c r="T2" s="246"/>
      <c r="U2" s="246"/>
      <c r="V2" s="247"/>
      <c r="W2" s="248" t="s">
        <v>17</v>
      </c>
      <c r="X2" s="248"/>
      <c r="Y2" s="248"/>
    </row>
    <row r="3" spans="1:25" ht="17.25" thickBot="1" x14ac:dyDescent="0.35">
      <c r="A3" s="31"/>
      <c r="B3" s="32"/>
      <c r="C3" s="33"/>
      <c r="D3" s="34"/>
      <c r="E3" s="34"/>
      <c r="F3" s="34"/>
      <c r="G3" s="34"/>
      <c r="H3" s="34"/>
      <c r="I3" s="35"/>
      <c r="J3" s="36" t="s">
        <v>21</v>
      </c>
      <c r="K3" s="37"/>
      <c r="L3" s="38"/>
      <c r="M3" s="39" t="s">
        <v>22</v>
      </c>
      <c r="N3" s="40"/>
      <c r="O3" s="41"/>
      <c r="P3" s="42" t="s">
        <v>23</v>
      </c>
      <c r="Q3" s="43"/>
      <c r="R3" s="44" t="s">
        <v>24</v>
      </c>
      <c r="S3" s="34"/>
      <c r="T3" s="34"/>
      <c r="U3" s="34"/>
      <c r="V3" s="45"/>
      <c r="W3" s="32"/>
      <c r="X3" s="32"/>
      <c r="Y3" s="46"/>
    </row>
    <row r="4" spans="1:25" ht="17.25" thickBot="1" x14ac:dyDescent="0.35">
      <c r="A4" s="47" t="s">
        <v>0</v>
      </c>
      <c r="B4" s="8" t="s">
        <v>15</v>
      </c>
      <c r="C4" s="12" t="s">
        <v>13</v>
      </c>
      <c r="D4" s="13" t="s">
        <v>8</v>
      </c>
      <c r="E4" s="17" t="s">
        <v>9</v>
      </c>
      <c r="F4" s="14" t="s">
        <v>10</v>
      </c>
      <c r="G4" s="14" t="s">
        <v>11</v>
      </c>
      <c r="H4" s="48" t="s">
        <v>12</v>
      </c>
      <c r="I4" s="49" t="s">
        <v>25</v>
      </c>
      <c r="J4" s="50" t="s">
        <v>26</v>
      </c>
      <c r="K4" s="51" t="s">
        <v>27</v>
      </c>
      <c r="L4" s="52" t="s">
        <v>28</v>
      </c>
      <c r="M4" s="53" t="s">
        <v>29</v>
      </c>
      <c r="N4" s="54" t="s">
        <v>30</v>
      </c>
      <c r="O4" s="55" t="s">
        <v>31</v>
      </c>
      <c r="P4" s="56" t="s">
        <v>32</v>
      </c>
      <c r="Q4" s="57" t="s">
        <v>30</v>
      </c>
      <c r="R4" s="58" t="s">
        <v>33</v>
      </c>
      <c r="S4" s="59" t="s">
        <v>18</v>
      </c>
      <c r="T4" s="14" t="s">
        <v>34</v>
      </c>
      <c r="U4" s="60" t="s">
        <v>35</v>
      </c>
      <c r="V4" s="14" t="s">
        <v>14</v>
      </c>
      <c r="W4" s="19">
        <v>3.5000000000000003E-2</v>
      </c>
      <c r="X4" s="18" t="s">
        <v>16</v>
      </c>
      <c r="Y4" s="61" t="s">
        <v>12</v>
      </c>
    </row>
    <row r="5" spans="1:25" x14ac:dyDescent="0.3">
      <c r="A5" s="62" t="s">
        <v>6</v>
      </c>
      <c r="B5" s="11" t="s">
        <v>36</v>
      </c>
      <c r="C5" s="12" t="s">
        <v>37</v>
      </c>
      <c r="D5" s="63">
        <f t="shared" ref="D5:D31" si="0">G5+H5</f>
        <v>10400000</v>
      </c>
      <c r="E5" s="25">
        <v>100000</v>
      </c>
      <c r="F5" s="15">
        <f t="shared" ref="F5:F31" si="1">12*7</f>
        <v>84</v>
      </c>
      <c r="G5" s="13">
        <f t="shared" ref="G5:G31" si="2">E5*F5</f>
        <v>8400000</v>
      </c>
      <c r="H5" s="64">
        <v>2000000</v>
      </c>
      <c r="I5" s="65">
        <f>H5*0.2</f>
        <v>400000</v>
      </c>
      <c r="J5" s="66">
        <f>E5*0.5</f>
        <v>50000</v>
      </c>
      <c r="K5" s="67">
        <f>I5+J5</f>
        <v>450000</v>
      </c>
      <c r="L5" s="68">
        <f>H5*0.05</f>
        <v>100000</v>
      </c>
      <c r="M5" s="69">
        <f>E5*0.3</f>
        <v>30000</v>
      </c>
      <c r="N5" s="70">
        <f>L5+M5</f>
        <v>130000</v>
      </c>
      <c r="O5" s="71">
        <f>H5*0.03</f>
        <v>60000</v>
      </c>
      <c r="P5" s="72">
        <f>E5*0.2</f>
        <v>20000</v>
      </c>
      <c r="Q5" s="73">
        <f>O5+P5</f>
        <v>80000</v>
      </c>
      <c r="R5" s="74">
        <f>K5+N5+Q5</f>
        <v>660000</v>
      </c>
      <c r="S5" s="75">
        <f t="shared" ref="S5:S10" si="3">H5*0.25</f>
        <v>500000</v>
      </c>
      <c r="T5" s="13">
        <f>H5*0.05</f>
        <v>100000</v>
      </c>
      <c r="U5" s="13">
        <f>S5+T5</f>
        <v>600000</v>
      </c>
      <c r="V5" s="13">
        <f>H5-S5-T5</f>
        <v>1400000</v>
      </c>
      <c r="W5" s="20">
        <f>D5*W4</f>
        <v>364000.00000000006</v>
      </c>
      <c r="X5" s="21">
        <v>7</v>
      </c>
      <c r="Y5" s="76">
        <f t="shared" ref="Y5:Y10" si="4">W5*X5</f>
        <v>2548000.0000000005</v>
      </c>
    </row>
    <row r="6" spans="1:25" x14ac:dyDescent="0.3">
      <c r="A6" s="62" t="s">
        <v>1</v>
      </c>
      <c r="B6" s="11" t="s">
        <v>38</v>
      </c>
      <c r="C6" s="12" t="s">
        <v>39</v>
      </c>
      <c r="D6" s="63">
        <f t="shared" si="0"/>
        <v>20800000</v>
      </c>
      <c r="E6" s="25">
        <v>200000</v>
      </c>
      <c r="F6" s="15">
        <f t="shared" si="1"/>
        <v>84</v>
      </c>
      <c r="G6" s="13">
        <f t="shared" si="2"/>
        <v>16800000</v>
      </c>
      <c r="H6" s="64">
        <v>4000000</v>
      </c>
      <c r="I6" s="77">
        <f t="shared" ref="I6:I10" si="5">H6*0.2</f>
        <v>800000</v>
      </c>
      <c r="J6" s="66">
        <f t="shared" ref="J6:J10" si="6">E6*0.5</f>
        <v>100000</v>
      </c>
      <c r="K6" s="78">
        <f t="shared" ref="K6:K10" si="7">I6+J6</f>
        <v>900000</v>
      </c>
      <c r="L6" s="68">
        <f t="shared" ref="L6:L10" si="8">H6*0.05</f>
        <v>200000</v>
      </c>
      <c r="M6" s="69">
        <f t="shared" ref="M6:M10" si="9">E6*0.3</f>
        <v>60000</v>
      </c>
      <c r="N6" s="79">
        <f t="shared" ref="N6:N10" si="10">L6+M6</f>
        <v>260000</v>
      </c>
      <c r="O6" s="80">
        <f t="shared" ref="O6:O10" si="11">H6*0.03</f>
        <v>120000</v>
      </c>
      <c r="P6" s="72">
        <f t="shared" ref="P6:P10" si="12">E6*0.2</f>
        <v>40000</v>
      </c>
      <c r="Q6" s="81">
        <f t="shared" ref="Q6:Q10" si="13">O6+P6</f>
        <v>160000</v>
      </c>
      <c r="R6" s="74">
        <f t="shared" ref="R6:R10" si="14">K6+N6+Q6</f>
        <v>1320000</v>
      </c>
      <c r="S6" s="75">
        <f t="shared" si="3"/>
        <v>1000000</v>
      </c>
      <c r="T6" s="13">
        <f t="shared" ref="T6:T12" si="15">H6*0.05</f>
        <v>200000</v>
      </c>
      <c r="U6" s="13">
        <f t="shared" ref="U6:U10" si="16">S6+T6</f>
        <v>1200000</v>
      </c>
      <c r="V6" s="13">
        <f t="shared" ref="V6:V12" si="17">H6-S6-T6</f>
        <v>2800000</v>
      </c>
      <c r="W6" s="20">
        <f>D6*W4</f>
        <v>728000.00000000012</v>
      </c>
      <c r="X6" s="21">
        <v>7</v>
      </c>
      <c r="Y6" s="76">
        <f t="shared" si="4"/>
        <v>5096000.0000000009</v>
      </c>
    </row>
    <row r="7" spans="1:25" x14ac:dyDescent="0.3">
      <c r="A7" s="62" t="s">
        <v>2</v>
      </c>
      <c r="B7" s="11" t="s">
        <v>40</v>
      </c>
      <c r="C7" s="12" t="s">
        <v>41</v>
      </c>
      <c r="D7" s="63">
        <f t="shared" si="0"/>
        <v>31000000</v>
      </c>
      <c r="E7" s="25">
        <v>250000</v>
      </c>
      <c r="F7" s="15">
        <f t="shared" si="1"/>
        <v>84</v>
      </c>
      <c r="G7" s="13">
        <f t="shared" si="2"/>
        <v>21000000</v>
      </c>
      <c r="H7" s="64">
        <v>10000000</v>
      </c>
      <c r="I7" s="77">
        <f t="shared" si="5"/>
        <v>2000000</v>
      </c>
      <c r="J7" s="66">
        <f t="shared" si="6"/>
        <v>125000</v>
      </c>
      <c r="K7" s="78">
        <f t="shared" si="7"/>
        <v>2125000</v>
      </c>
      <c r="L7" s="68">
        <f t="shared" si="8"/>
        <v>500000</v>
      </c>
      <c r="M7" s="69">
        <f t="shared" si="9"/>
        <v>75000</v>
      </c>
      <c r="N7" s="79">
        <f t="shared" si="10"/>
        <v>575000</v>
      </c>
      <c r="O7" s="80">
        <f t="shared" si="11"/>
        <v>300000</v>
      </c>
      <c r="P7" s="72">
        <f t="shared" si="12"/>
        <v>50000</v>
      </c>
      <c r="Q7" s="81">
        <f t="shared" si="13"/>
        <v>350000</v>
      </c>
      <c r="R7" s="74">
        <f t="shared" si="14"/>
        <v>3050000</v>
      </c>
      <c r="S7" s="75">
        <f t="shared" si="3"/>
        <v>2500000</v>
      </c>
      <c r="T7" s="13">
        <f t="shared" si="15"/>
        <v>500000</v>
      </c>
      <c r="U7" s="13">
        <f t="shared" si="16"/>
        <v>3000000</v>
      </c>
      <c r="V7" s="13">
        <f t="shared" si="17"/>
        <v>7000000</v>
      </c>
      <c r="W7" s="20">
        <f>D7*W4</f>
        <v>1085000</v>
      </c>
      <c r="X7" s="21">
        <v>7</v>
      </c>
      <c r="Y7" s="76">
        <f t="shared" si="4"/>
        <v>7595000</v>
      </c>
    </row>
    <row r="8" spans="1:25" x14ac:dyDescent="0.3">
      <c r="A8" s="62" t="s">
        <v>3</v>
      </c>
      <c r="B8" s="11" t="s">
        <v>42</v>
      </c>
      <c r="C8" s="12" t="s">
        <v>43</v>
      </c>
      <c r="D8" s="63">
        <f t="shared" si="0"/>
        <v>40200000</v>
      </c>
      <c r="E8" s="25">
        <v>300000</v>
      </c>
      <c r="F8" s="15">
        <f t="shared" si="1"/>
        <v>84</v>
      </c>
      <c r="G8" s="13">
        <f t="shared" si="2"/>
        <v>25200000</v>
      </c>
      <c r="H8" s="64">
        <v>15000000</v>
      </c>
      <c r="I8" s="77">
        <f t="shared" si="5"/>
        <v>3000000</v>
      </c>
      <c r="J8" s="66">
        <f t="shared" si="6"/>
        <v>150000</v>
      </c>
      <c r="K8" s="78">
        <f t="shared" si="7"/>
        <v>3150000</v>
      </c>
      <c r="L8" s="68">
        <f t="shared" si="8"/>
        <v>750000</v>
      </c>
      <c r="M8" s="69">
        <f t="shared" si="9"/>
        <v>90000</v>
      </c>
      <c r="N8" s="79">
        <f t="shared" si="10"/>
        <v>840000</v>
      </c>
      <c r="O8" s="80">
        <f t="shared" si="11"/>
        <v>450000</v>
      </c>
      <c r="P8" s="72">
        <f t="shared" si="12"/>
        <v>60000</v>
      </c>
      <c r="Q8" s="81">
        <f t="shared" si="13"/>
        <v>510000</v>
      </c>
      <c r="R8" s="74">
        <f t="shared" si="14"/>
        <v>4500000</v>
      </c>
      <c r="S8" s="75">
        <f t="shared" si="3"/>
        <v>3750000</v>
      </c>
      <c r="T8" s="13">
        <f t="shared" si="15"/>
        <v>750000</v>
      </c>
      <c r="U8" s="13">
        <f t="shared" si="16"/>
        <v>4500000</v>
      </c>
      <c r="V8" s="13">
        <f t="shared" si="17"/>
        <v>10500000</v>
      </c>
      <c r="W8" s="20">
        <f>D8*W4</f>
        <v>1407000.0000000002</v>
      </c>
      <c r="X8" s="21">
        <v>7</v>
      </c>
      <c r="Y8" s="76">
        <f t="shared" si="4"/>
        <v>9849000.0000000019</v>
      </c>
    </row>
    <row r="9" spans="1:25" x14ac:dyDescent="0.3">
      <c r="A9" s="62" t="s">
        <v>4</v>
      </c>
      <c r="B9" s="11" t="s">
        <v>44</v>
      </c>
      <c r="C9" s="12" t="s">
        <v>45</v>
      </c>
      <c r="D9" s="63">
        <f t="shared" si="0"/>
        <v>48600000</v>
      </c>
      <c r="E9" s="25">
        <v>400000</v>
      </c>
      <c r="F9" s="15">
        <f t="shared" si="1"/>
        <v>84</v>
      </c>
      <c r="G9" s="13">
        <f t="shared" si="2"/>
        <v>33600000</v>
      </c>
      <c r="H9" s="64">
        <v>15000000</v>
      </c>
      <c r="I9" s="77">
        <f t="shared" si="5"/>
        <v>3000000</v>
      </c>
      <c r="J9" s="66">
        <f t="shared" si="6"/>
        <v>200000</v>
      </c>
      <c r="K9" s="78">
        <f t="shared" si="7"/>
        <v>3200000</v>
      </c>
      <c r="L9" s="68">
        <f t="shared" si="8"/>
        <v>750000</v>
      </c>
      <c r="M9" s="69">
        <f t="shared" si="9"/>
        <v>120000</v>
      </c>
      <c r="N9" s="79">
        <f t="shared" si="10"/>
        <v>870000</v>
      </c>
      <c r="O9" s="80">
        <f t="shared" si="11"/>
        <v>450000</v>
      </c>
      <c r="P9" s="72">
        <f t="shared" si="12"/>
        <v>80000</v>
      </c>
      <c r="Q9" s="81">
        <f t="shared" si="13"/>
        <v>530000</v>
      </c>
      <c r="R9" s="74">
        <f t="shared" si="14"/>
        <v>4600000</v>
      </c>
      <c r="S9" s="75">
        <f t="shared" si="3"/>
        <v>3750000</v>
      </c>
      <c r="T9" s="13">
        <f t="shared" si="15"/>
        <v>750000</v>
      </c>
      <c r="U9" s="13">
        <f t="shared" si="16"/>
        <v>4500000</v>
      </c>
      <c r="V9" s="13">
        <f t="shared" si="17"/>
        <v>10500000</v>
      </c>
      <c r="W9" s="20">
        <f>D9*W4</f>
        <v>1701000.0000000002</v>
      </c>
      <c r="X9" s="21">
        <v>7</v>
      </c>
      <c r="Y9" s="76">
        <f t="shared" si="4"/>
        <v>11907000.000000002</v>
      </c>
    </row>
    <row r="10" spans="1:25" ht="17.25" thickBot="1" x14ac:dyDescent="0.35">
      <c r="A10" s="82" t="s">
        <v>5</v>
      </c>
      <c r="B10" s="83" t="s">
        <v>46</v>
      </c>
      <c r="C10" s="84" t="s">
        <v>47</v>
      </c>
      <c r="D10" s="85">
        <f t="shared" si="0"/>
        <v>78800000</v>
      </c>
      <c r="E10" s="86">
        <v>700000</v>
      </c>
      <c r="F10" s="87">
        <f t="shared" si="1"/>
        <v>84</v>
      </c>
      <c r="G10" s="88">
        <f t="shared" si="2"/>
        <v>58800000</v>
      </c>
      <c r="H10" s="89">
        <v>20000000</v>
      </c>
      <c r="I10" s="90">
        <f t="shared" si="5"/>
        <v>4000000</v>
      </c>
      <c r="J10" s="91">
        <f t="shared" si="6"/>
        <v>350000</v>
      </c>
      <c r="K10" s="92">
        <f t="shared" si="7"/>
        <v>4350000</v>
      </c>
      <c r="L10" s="93">
        <f t="shared" si="8"/>
        <v>1000000</v>
      </c>
      <c r="M10" s="94">
        <f t="shared" si="9"/>
        <v>210000</v>
      </c>
      <c r="N10" s="95">
        <f t="shared" si="10"/>
        <v>1210000</v>
      </c>
      <c r="O10" s="96">
        <f t="shared" si="11"/>
        <v>600000</v>
      </c>
      <c r="P10" s="97">
        <f t="shared" si="12"/>
        <v>140000</v>
      </c>
      <c r="Q10" s="98">
        <f t="shared" si="13"/>
        <v>740000</v>
      </c>
      <c r="R10" s="99">
        <f t="shared" si="14"/>
        <v>6300000</v>
      </c>
      <c r="S10" s="100">
        <f t="shared" si="3"/>
        <v>5000000</v>
      </c>
      <c r="T10" s="88">
        <f t="shared" si="15"/>
        <v>1000000</v>
      </c>
      <c r="U10" s="88">
        <f t="shared" si="16"/>
        <v>6000000</v>
      </c>
      <c r="V10" s="88">
        <f t="shared" si="17"/>
        <v>14000000</v>
      </c>
      <c r="W10" s="101">
        <f>D10*W4</f>
        <v>2758000.0000000005</v>
      </c>
      <c r="X10" s="102">
        <v>7</v>
      </c>
      <c r="Y10" s="103">
        <f t="shared" si="4"/>
        <v>19306000.000000004</v>
      </c>
    </row>
    <row r="11" spans="1:25" ht="17.25" thickBot="1" x14ac:dyDescent="0.35">
      <c r="A11" s="104"/>
      <c r="B11" s="105" t="s">
        <v>48</v>
      </c>
      <c r="C11" s="106"/>
      <c r="D11" s="107">
        <f>SUM(D5:D10)</f>
        <v>229800000</v>
      </c>
      <c r="E11" s="108">
        <f>SUM(E5:E10)</f>
        <v>1950000</v>
      </c>
      <c r="F11" s="109"/>
      <c r="G11" s="106"/>
      <c r="H11" s="107">
        <f>SUM(H5:H10)</f>
        <v>66000000</v>
      </c>
      <c r="I11" s="110"/>
      <c r="J11" s="110"/>
      <c r="K11" s="110"/>
      <c r="L11" s="110"/>
      <c r="M11" s="110"/>
      <c r="N11" s="110"/>
      <c r="O11" s="110"/>
      <c r="P11" s="110"/>
      <c r="Q11" s="110"/>
      <c r="R11" s="110"/>
      <c r="S11" s="110"/>
      <c r="T11" s="110"/>
      <c r="U11" s="110"/>
      <c r="V11" s="110"/>
      <c r="W11" s="111"/>
      <c r="X11" s="112"/>
      <c r="Y11" s="111"/>
    </row>
    <row r="12" spans="1:25" ht="17.25" thickBot="1" x14ac:dyDescent="0.35">
      <c r="A12" s="113"/>
      <c r="B12" s="114" t="s">
        <v>49</v>
      </c>
      <c r="C12" s="115" t="s">
        <v>50</v>
      </c>
      <c r="D12" s="116">
        <f>G12+H12</f>
        <v>78800000</v>
      </c>
      <c r="E12" s="116">
        <v>700000</v>
      </c>
      <c r="F12" s="117">
        <f t="shared" si="1"/>
        <v>84</v>
      </c>
      <c r="G12" s="116">
        <f>E12*F12</f>
        <v>58800000</v>
      </c>
      <c r="H12" s="116">
        <v>20000000</v>
      </c>
      <c r="I12" s="35"/>
      <c r="J12" s="36" t="s">
        <v>21</v>
      </c>
      <c r="K12" s="37"/>
      <c r="L12" s="38"/>
      <c r="M12" s="39" t="s">
        <v>22</v>
      </c>
      <c r="N12" s="40"/>
      <c r="O12" s="41"/>
      <c r="P12" s="42" t="s">
        <v>23</v>
      </c>
      <c r="Q12" s="43"/>
      <c r="R12" s="44" t="s">
        <v>24</v>
      </c>
      <c r="S12" s="116">
        <f>H12*0.25</f>
        <v>5000000</v>
      </c>
      <c r="T12" s="116">
        <f t="shared" si="15"/>
        <v>1000000</v>
      </c>
      <c r="U12" s="116"/>
      <c r="V12" s="116">
        <f t="shared" si="17"/>
        <v>14000000</v>
      </c>
      <c r="W12" s="118">
        <f>D12*W4</f>
        <v>2758000.0000000005</v>
      </c>
      <c r="X12" s="119">
        <v>7</v>
      </c>
      <c r="Y12" s="120">
        <f>W12*X12</f>
        <v>19306000.000000004</v>
      </c>
    </row>
    <row r="13" spans="1:25" ht="17.25" thickBot="1" x14ac:dyDescent="0.35">
      <c r="A13" s="121"/>
      <c r="B13" s="122"/>
      <c r="C13" s="122"/>
      <c r="D13" s="123"/>
      <c r="E13" s="123"/>
      <c r="F13" s="124"/>
      <c r="G13" s="123"/>
      <c r="H13" s="123"/>
      <c r="I13" s="49" t="s">
        <v>25</v>
      </c>
      <c r="J13" s="50" t="s">
        <v>26</v>
      </c>
      <c r="K13" s="51" t="s">
        <v>27</v>
      </c>
      <c r="L13" s="52" t="s">
        <v>28</v>
      </c>
      <c r="M13" s="53" t="s">
        <v>29</v>
      </c>
      <c r="N13" s="54" t="s">
        <v>30</v>
      </c>
      <c r="O13" s="55" t="s">
        <v>31</v>
      </c>
      <c r="P13" s="56" t="s">
        <v>32</v>
      </c>
      <c r="Q13" s="57" t="s">
        <v>30</v>
      </c>
      <c r="R13" s="58" t="s">
        <v>33</v>
      </c>
      <c r="S13" s="59" t="s">
        <v>18</v>
      </c>
      <c r="T13" s="14" t="s">
        <v>34</v>
      </c>
      <c r="U13" s="60" t="s">
        <v>35</v>
      </c>
      <c r="V13" s="14" t="s">
        <v>14</v>
      </c>
      <c r="W13" s="125">
        <f>D10*W5</f>
        <v>28683200000000.004</v>
      </c>
      <c r="X13" s="126">
        <v>7</v>
      </c>
      <c r="Y13" s="127">
        <f t="shared" ref="Y13:Y19" si="18">W13*X13</f>
        <v>200782400000000.03</v>
      </c>
    </row>
    <row r="14" spans="1:25" x14ac:dyDescent="0.3">
      <c r="A14" s="62" t="s">
        <v>6</v>
      </c>
      <c r="B14" s="11" t="s">
        <v>36</v>
      </c>
      <c r="C14" s="12" t="s">
        <v>37</v>
      </c>
      <c r="D14" s="63">
        <f t="shared" ref="D14:D19" si="19">G14+H14</f>
        <v>10200000</v>
      </c>
      <c r="E14" s="25">
        <v>50000</v>
      </c>
      <c r="F14" s="15">
        <f t="shared" si="1"/>
        <v>84</v>
      </c>
      <c r="G14" s="13">
        <f t="shared" ref="G14:G19" si="20">E14*F14</f>
        <v>4200000</v>
      </c>
      <c r="H14" s="25">
        <v>6000000</v>
      </c>
      <c r="I14" s="65">
        <f>H14*0.2</f>
        <v>1200000</v>
      </c>
      <c r="J14" s="66">
        <f>E14*0.5</f>
        <v>25000</v>
      </c>
      <c r="K14" s="67">
        <f>I14+J14</f>
        <v>1225000</v>
      </c>
      <c r="L14" s="68">
        <f>H14*0.05</f>
        <v>300000</v>
      </c>
      <c r="M14" s="69">
        <f>E14*0.3</f>
        <v>15000</v>
      </c>
      <c r="N14" s="70">
        <f>L14+M14</f>
        <v>315000</v>
      </c>
      <c r="O14" s="71">
        <f>H14*0.03</f>
        <v>180000</v>
      </c>
      <c r="P14" s="72">
        <f>E14*0.2</f>
        <v>10000</v>
      </c>
      <c r="Q14" s="73">
        <f>O14+P14</f>
        <v>190000</v>
      </c>
      <c r="R14" s="74">
        <f>K14+N14+Q14</f>
        <v>1730000</v>
      </c>
      <c r="S14" s="75">
        <f t="shared" ref="S14:S19" si="21">H14*0.25</f>
        <v>1500000</v>
      </c>
      <c r="T14" s="13">
        <f>H14*0.05</f>
        <v>300000</v>
      </c>
      <c r="U14" s="13">
        <f>S14+T14</f>
        <v>1800000</v>
      </c>
      <c r="V14" s="13">
        <f>H14-S14-T14</f>
        <v>4200000</v>
      </c>
      <c r="W14" s="20">
        <f>D14*W4</f>
        <v>357000.00000000006</v>
      </c>
      <c r="X14" s="21">
        <v>7</v>
      </c>
      <c r="Y14" s="76">
        <f t="shared" si="18"/>
        <v>2499000.0000000005</v>
      </c>
    </row>
    <row r="15" spans="1:25" x14ac:dyDescent="0.3">
      <c r="A15" s="62" t="s">
        <v>1</v>
      </c>
      <c r="B15" s="11" t="s">
        <v>38</v>
      </c>
      <c r="C15" s="12" t="s">
        <v>39</v>
      </c>
      <c r="D15" s="63">
        <f t="shared" si="19"/>
        <v>18400000</v>
      </c>
      <c r="E15" s="25">
        <v>100000</v>
      </c>
      <c r="F15" s="15">
        <f t="shared" si="1"/>
        <v>84</v>
      </c>
      <c r="G15" s="13">
        <f t="shared" si="20"/>
        <v>8400000</v>
      </c>
      <c r="H15" s="25">
        <v>10000000</v>
      </c>
      <c r="I15" s="77">
        <f t="shared" ref="I15:I19" si="22">H15*0.2</f>
        <v>2000000</v>
      </c>
      <c r="J15" s="66">
        <f t="shared" ref="J15:J19" si="23">E15*0.5</f>
        <v>50000</v>
      </c>
      <c r="K15" s="78">
        <f t="shared" ref="K15:K19" si="24">I15+J15</f>
        <v>2050000</v>
      </c>
      <c r="L15" s="68">
        <f t="shared" ref="L15:L19" si="25">H15*0.05</f>
        <v>500000</v>
      </c>
      <c r="M15" s="69">
        <f t="shared" ref="M15:M19" si="26">E15*0.3</f>
        <v>30000</v>
      </c>
      <c r="N15" s="79">
        <f t="shared" ref="N15:N19" si="27">L15+M15</f>
        <v>530000</v>
      </c>
      <c r="O15" s="80">
        <f t="shared" ref="O15:O19" si="28">H15*0.03</f>
        <v>300000</v>
      </c>
      <c r="P15" s="72">
        <f t="shared" ref="P15:P19" si="29">E15*0.2</f>
        <v>20000</v>
      </c>
      <c r="Q15" s="81">
        <f t="shared" ref="Q15:Q19" si="30">O15+P15</f>
        <v>320000</v>
      </c>
      <c r="R15" s="74">
        <f t="shared" ref="R15:R19" si="31">K15+N15+Q15</f>
        <v>2900000</v>
      </c>
      <c r="S15" s="75">
        <f t="shared" si="21"/>
        <v>2500000</v>
      </c>
      <c r="T15" s="13">
        <f t="shared" ref="T15:T19" si="32">H15*0.05</f>
        <v>500000</v>
      </c>
      <c r="U15" s="13">
        <f t="shared" ref="U15:U19" si="33">S15+T15</f>
        <v>3000000</v>
      </c>
      <c r="V15" s="13">
        <f t="shared" ref="V15:V19" si="34">H15-S15-T15</f>
        <v>7000000</v>
      </c>
      <c r="W15" s="20">
        <f>D15*W4</f>
        <v>644000.00000000012</v>
      </c>
      <c r="X15" s="21">
        <v>7</v>
      </c>
      <c r="Y15" s="76">
        <f t="shared" si="18"/>
        <v>4508000.0000000009</v>
      </c>
    </row>
    <row r="16" spans="1:25" x14ac:dyDescent="0.3">
      <c r="A16" s="62" t="s">
        <v>2</v>
      </c>
      <c r="B16" s="11" t="s">
        <v>40</v>
      </c>
      <c r="C16" s="12" t="s">
        <v>41</v>
      </c>
      <c r="D16" s="63">
        <f t="shared" si="19"/>
        <v>27600000</v>
      </c>
      <c r="E16" s="25">
        <v>150000</v>
      </c>
      <c r="F16" s="15">
        <f t="shared" si="1"/>
        <v>84</v>
      </c>
      <c r="G16" s="13">
        <f t="shared" si="20"/>
        <v>12600000</v>
      </c>
      <c r="H16" s="25">
        <v>15000000</v>
      </c>
      <c r="I16" s="77">
        <f t="shared" si="22"/>
        <v>3000000</v>
      </c>
      <c r="J16" s="66">
        <f t="shared" si="23"/>
        <v>75000</v>
      </c>
      <c r="K16" s="78">
        <f t="shared" si="24"/>
        <v>3075000</v>
      </c>
      <c r="L16" s="68">
        <f t="shared" si="25"/>
        <v>750000</v>
      </c>
      <c r="M16" s="69">
        <f t="shared" si="26"/>
        <v>45000</v>
      </c>
      <c r="N16" s="79">
        <f t="shared" si="27"/>
        <v>795000</v>
      </c>
      <c r="O16" s="80">
        <f t="shared" si="28"/>
        <v>450000</v>
      </c>
      <c r="P16" s="72">
        <f t="shared" si="29"/>
        <v>30000</v>
      </c>
      <c r="Q16" s="81">
        <f t="shared" si="30"/>
        <v>480000</v>
      </c>
      <c r="R16" s="74">
        <f t="shared" si="31"/>
        <v>4350000</v>
      </c>
      <c r="S16" s="75">
        <f t="shared" si="21"/>
        <v>3750000</v>
      </c>
      <c r="T16" s="13">
        <f t="shared" si="32"/>
        <v>750000</v>
      </c>
      <c r="U16" s="13">
        <f t="shared" si="33"/>
        <v>4500000</v>
      </c>
      <c r="V16" s="13">
        <f t="shared" si="34"/>
        <v>10500000</v>
      </c>
      <c r="W16" s="20">
        <f>D16*W4</f>
        <v>966000.00000000012</v>
      </c>
      <c r="X16" s="21">
        <v>7</v>
      </c>
      <c r="Y16" s="76">
        <f t="shared" si="18"/>
        <v>6762000.0000000009</v>
      </c>
    </row>
    <row r="17" spans="1:25" x14ac:dyDescent="0.3">
      <c r="A17" s="62" t="s">
        <v>3</v>
      </c>
      <c r="B17" s="11" t="s">
        <v>42</v>
      </c>
      <c r="C17" s="12" t="s">
        <v>43</v>
      </c>
      <c r="D17" s="63">
        <f t="shared" si="19"/>
        <v>41000000</v>
      </c>
      <c r="E17" s="25">
        <v>250000</v>
      </c>
      <c r="F17" s="15">
        <f t="shared" si="1"/>
        <v>84</v>
      </c>
      <c r="G17" s="13">
        <f t="shared" si="20"/>
        <v>21000000</v>
      </c>
      <c r="H17" s="25">
        <v>20000000</v>
      </c>
      <c r="I17" s="77">
        <f t="shared" si="22"/>
        <v>4000000</v>
      </c>
      <c r="J17" s="66">
        <f t="shared" si="23"/>
        <v>125000</v>
      </c>
      <c r="K17" s="78">
        <f t="shared" si="24"/>
        <v>4125000</v>
      </c>
      <c r="L17" s="68">
        <f t="shared" si="25"/>
        <v>1000000</v>
      </c>
      <c r="M17" s="69">
        <f t="shared" si="26"/>
        <v>75000</v>
      </c>
      <c r="N17" s="79">
        <f t="shared" si="27"/>
        <v>1075000</v>
      </c>
      <c r="O17" s="80">
        <f t="shared" si="28"/>
        <v>600000</v>
      </c>
      <c r="P17" s="72">
        <f t="shared" si="29"/>
        <v>50000</v>
      </c>
      <c r="Q17" s="81">
        <f t="shared" si="30"/>
        <v>650000</v>
      </c>
      <c r="R17" s="74">
        <f t="shared" si="31"/>
        <v>5850000</v>
      </c>
      <c r="S17" s="75">
        <f t="shared" si="21"/>
        <v>5000000</v>
      </c>
      <c r="T17" s="13">
        <f t="shared" si="32"/>
        <v>1000000</v>
      </c>
      <c r="U17" s="13">
        <f t="shared" si="33"/>
        <v>6000000</v>
      </c>
      <c r="V17" s="13">
        <f t="shared" si="34"/>
        <v>14000000</v>
      </c>
      <c r="W17" s="20">
        <f>D17*W4</f>
        <v>1435000.0000000002</v>
      </c>
      <c r="X17" s="21">
        <v>7</v>
      </c>
      <c r="Y17" s="76">
        <f t="shared" si="18"/>
        <v>10045000.000000002</v>
      </c>
    </row>
    <row r="18" spans="1:25" x14ac:dyDescent="0.3">
      <c r="A18" s="62" t="s">
        <v>4</v>
      </c>
      <c r="B18" s="11" t="s">
        <v>44</v>
      </c>
      <c r="C18" s="12" t="s">
        <v>45</v>
      </c>
      <c r="D18" s="63">
        <f t="shared" si="19"/>
        <v>49400000</v>
      </c>
      <c r="E18" s="25">
        <v>350000</v>
      </c>
      <c r="F18" s="15">
        <f t="shared" si="1"/>
        <v>84</v>
      </c>
      <c r="G18" s="13">
        <f t="shared" si="20"/>
        <v>29400000</v>
      </c>
      <c r="H18" s="25">
        <v>20000000</v>
      </c>
      <c r="I18" s="77">
        <f t="shared" si="22"/>
        <v>4000000</v>
      </c>
      <c r="J18" s="66">
        <f t="shared" si="23"/>
        <v>175000</v>
      </c>
      <c r="K18" s="78">
        <f t="shared" si="24"/>
        <v>4175000</v>
      </c>
      <c r="L18" s="68">
        <f t="shared" si="25"/>
        <v>1000000</v>
      </c>
      <c r="M18" s="69">
        <f t="shared" si="26"/>
        <v>105000</v>
      </c>
      <c r="N18" s="79">
        <f t="shared" si="27"/>
        <v>1105000</v>
      </c>
      <c r="O18" s="80">
        <f t="shared" si="28"/>
        <v>600000</v>
      </c>
      <c r="P18" s="72">
        <f t="shared" si="29"/>
        <v>70000</v>
      </c>
      <c r="Q18" s="81">
        <f t="shared" si="30"/>
        <v>670000</v>
      </c>
      <c r="R18" s="74">
        <f t="shared" si="31"/>
        <v>5950000</v>
      </c>
      <c r="S18" s="75">
        <f t="shared" si="21"/>
        <v>5000000</v>
      </c>
      <c r="T18" s="13">
        <f t="shared" si="32"/>
        <v>1000000</v>
      </c>
      <c r="U18" s="13">
        <f t="shared" si="33"/>
        <v>6000000</v>
      </c>
      <c r="V18" s="13">
        <f t="shared" si="34"/>
        <v>14000000</v>
      </c>
      <c r="W18" s="20">
        <f>D18*W4</f>
        <v>1729000.0000000002</v>
      </c>
      <c r="X18" s="21">
        <v>7</v>
      </c>
      <c r="Y18" s="76">
        <f t="shared" si="18"/>
        <v>12103000.000000002</v>
      </c>
    </row>
    <row r="19" spans="1:25" ht="17.25" thickBot="1" x14ac:dyDescent="0.35">
      <c r="A19" s="82" t="s">
        <v>5</v>
      </c>
      <c r="B19" s="83" t="s">
        <v>46</v>
      </c>
      <c r="C19" s="84" t="s">
        <v>47</v>
      </c>
      <c r="D19" s="85">
        <f t="shared" si="19"/>
        <v>80400000</v>
      </c>
      <c r="E19" s="86">
        <v>600000</v>
      </c>
      <c r="F19" s="87">
        <f t="shared" si="1"/>
        <v>84</v>
      </c>
      <c r="G19" s="88">
        <f t="shared" si="20"/>
        <v>50400000</v>
      </c>
      <c r="H19" s="86">
        <v>30000000</v>
      </c>
      <c r="I19" s="90">
        <f t="shared" si="22"/>
        <v>6000000</v>
      </c>
      <c r="J19" s="91">
        <f t="shared" si="23"/>
        <v>300000</v>
      </c>
      <c r="K19" s="92">
        <f t="shared" si="24"/>
        <v>6300000</v>
      </c>
      <c r="L19" s="93">
        <f t="shared" si="25"/>
        <v>1500000</v>
      </c>
      <c r="M19" s="94">
        <f t="shared" si="26"/>
        <v>180000</v>
      </c>
      <c r="N19" s="95">
        <f t="shared" si="27"/>
        <v>1680000</v>
      </c>
      <c r="O19" s="96">
        <f t="shared" si="28"/>
        <v>900000</v>
      </c>
      <c r="P19" s="97">
        <f t="shared" si="29"/>
        <v>120000</v>
      </c>
      <c r="Q19" s="98">
        <f t="shared" si="30"/>
        <v>1020000</v>
      </c>
      <c r="R19" s="99">
        <f t="shared" si="31"/>
        <v>9000000</v>
      </c>
      <c r="S19" s="100">
        <f t="shared" si="21"/>
        <v>7500000</v>
      </c>
      <c r="T19" s="88">
        <f t="shared" si="32"/>
        <v>1500000</v>
      </c>
      <c r="U19" s="88">
        <f t="shared" si="33"/>
        <v>9000000</v>
      </c>
      <c r="V19" s="88">
        <f t="shared" si="34"/>
        <v>21000000</v>
      </c>
      <c r="W19" s="101">
        <f>D19*W4</f>
        <v>2814000.0000000005</v>
      </c>
      <c r="X19" s="102">
        <v>7</v>
      </c>
      <c r="Y19" s="103">
        <f t="shared" si="18"/>
        <v>19698000.000000004</v>
      </c>
    </row>
    <row r="20" spans="1:25" ht="17.25" thickBot="1" x14ac:dyDescent="0.35">
      <c r="A20" s="104"/>
      <c r="B20" s="105" t="s">
        <v>48</v>
      </c>
      <c r="C20" s="106"/>
      <c r="D20" s="107">
        <f>SUM(D14:D19)</f>
        <v>227000000</v>
      </c>
      <c r="E20" s="108">
        <f>SUM(E14:E19)</f>
        <v>1500000</v>
      </c>
      <c r="F20" s="109"/>
      <c r="G20" s="106"/>
      <c r="H20" s="107">
        <f>SUM(H14:H19)</f>
        <v>101000000</v>
      </c>
      <c r="I20" s="110"/>
      <c r="J20" s="110"/>
      <c r="K20" s="110"/>
      <c r="L20" s="110"/>
      <c r="M20" s="110"/>
      <c r="N20" s="110"/>
      <c r="O20" s="110"/>
      <c r="P20" s="110"/>
      <c r="Q20" s="110"/>
      <c r="R20" s="110"/>
      <c r="S20" s="110"/>
      <c r="T20" s="110"/>
      <c r="U20" s="110"/>
      <c r="V20" s="110"/>
      <c r="W20" s="111"/>
      <c r="X20" s="112"/>
      <c r="Y20" s="111"/>
    </row>
    <row r="21" spans="1:25" ht="17.25" thickBot="1" x14ac:dyDescent="0.35">
      <c r="A21" s="113"/>
      <c r="B21" s="114" t="s">
        <v>49</v>
      </c>
      <c r="C21" s="115" t="s">
        <v>50</v>
      </c>
      <c r="D21" s="116">
        <f>G21+H21</f>
        <v>80400000</v>
      </c>
      <c r="E21" s="116">
        <v>600000</v>
      </c>
      <c r="F21" s="117">
        <f t="shared" si="1"/>
        <v>84</v>
      </c>
      <c r="G21" s="116">
        <f>E21*F21</f>
        <v>50400000</v>
      </c>
      <c r="H21" s="116">
        <v>30000000</v>
      </c>
      <c r="I21" s="35"/>
      <c r="J21" s="36" t="s">
        <v>21</v>
      </c>
      <c r="K21" s="37"/>
      <c r="L21" s="38"/>
      <c r="M21" s="39" t="s">
        <v>22</v>
      </c>
      <c r="N21" s="40"/>
      <c r="O21" s="41"/>
      <c r="P21" s="42" t="s">
        <v>23</v>
      </c>
      <c r="Q21" s="43"/>
      <c r="R21" s="44" t="s">
        <v>24</v>
      </c>
      <c r="S21" s="116">
        <f>H21*0.25</f>
        <v>7500000</v>
      </c>
      <c r="T21" s="116">
        <f t="shared" ref="T21" si="35">H21*0.05</f>
        <v>1500000</v>
      </c>
      <c r="U21" s="116"/>
      <c r="V21" s="116">
        <f t="shared" ref="V21" si="36">H21-S21-T21</f>
        <v>21000000</v>
      </c>
      <c r="W21" s="118">
        <f>D21*W4</f>
        <v>2814000.0000000005</v>
      </c>
      <c r="X21" s="119">
        <v>7</v>
      </c>
      <c r="Y21" s="120">
        <f>W21*X21</f>
        <v>19698000.000000004</v>
      </c>
    </row>
    <row r="22" spans="1:25" ht="17.25" thickBot="1" x14ac:dyDescent="0.35">
      <c r="A22" s="121"/>
      <c r="B22" s="122"/>
      <c r="C22" s="122"/>
      <c r="D22" s="123"/>
      <c r="E22" s="123"/>
      <c r="F22" s="124"/>
      <c r="G22" s="123"/>
      <c r="H22" s="123"/>
      <c r="I22" s="49" t="s">
        <v>25</v>
      </c>
      <c r="J22" s="50" t="s">
        <v>26</v>
      </c>
      <c r="K22" s="51" t="s">
        <v>27</v>
      </c>
      <c r="L22" s="52" t="s">
        <v>28</v>
      </c>
      <c r="M22" s="53" t="s">
        <v>29</v>
      </c>
      <c r="N22" s="54" t="s">
        <v>30</v>
      </c>
      <c r="O22" s="55" t="s">
        <v>31</v>
      </c>
      <c r="P22" s="56" t="s">
        <v>32</v>
      </c>
      <c r="Q22" s="57" t="s">
        <v>30</v>
      </c>
      <c r="R22" s="58" t="s">
        <v>33</v>
      </c>
      <c r="S22" s="59" t="s">
        <v>18</v>
      </c>
      <c r="T22" s="14" t="s">
        <v>34</v>
      </c>
      <c r="U22" s="60" t="s">
        <v>35</v>
      </c>
      <c r="V22" s="14" t="s">
        <v>14</v>
      </c>
      <c r="W22" s="125">
        <f t="shared" ref="W22" si="37">D19*W14</f>
        <v>28702800000000.004</v>
      </c>
      <c r="X22" s="126">
        <v>7</v>
      </c>
      <c r="Y22" s="127">
        <f t="shared" ref="Y22:Y28" si="38">W22*X22</f>
        <v>200919600000000.03</v>
      </c>
    </row>
    <row r="23" spans="1:25" x14ac:dyDescent="0.3">
      <c r="A23" s="62" t="s">
        <v>6</v>
      </c>
      <c r="B23" s="11" t="s">
        <v>36</v>
      </c>
      <c r="C23" s="12" t="s">
        <v>37</v>
      </c>
      <c r="D23" s="63">
        <f t="shared" ref="D23:D28" si="39">G23+H23</f>
        <v>10200000</v>
      </c>
      <c r="E23" s="25">
        <v>50000</v>
      </c>
      <c r="F23" s="15">
        <f t="shared" si="1"/>
        <v>84</v>
      </c>
      <c r="G23" s="13">
        <f t="shared" ref="G23:G28" si="40">E23*F23</f>
        <v>4200000</v>
      </c>
      <c r="H23" s="25">
        <v>6000000</v>
      </c>
      <c r="I23" s="65">
        <f>H23*0.2</f>
        <v>1200000</v>
      </c>
      <c r="J23" s="66">
        <f>E23*0.5</f>
        <v>25000</v>
      </c>
      <c r="K23" s="67">
        <f>I23+J23</f>
        <v>1225000</v>
      </c>
      <c r="L23" s="68">
        <f>H23*0.05</f>
        <v>300000</v>
      </c>
      <c r="M23" s="69">
        <f>E23*0.3</f>
        <v>15000</v>
      </c>
      <c r="N23" s="70">
        <f>L23+M23</f>
        <v>315000</v>
      </c>
      <c r="O23" s="71">
        <f>H23*0.03</f>
        <v>180000</v>
      </c>
      <c r="P23" s="72">
        <f>E23*0.2</f>
        <v>10000</v>
      </c>
      <c r="Q23" s="73">
        <f>O23+P23</f>
        <v>190000</v>
      </c>
      <c r="R23" s="74">
        <f>K23+N23+Q23</f>
        <v>1730000</v>
      </c>
      <c r="S23" s="75">
        <f t="shared" ref="S23:S28" si="41">H23*0.25</f>
        <v>1500000</v>
      </c>
      <c r="T23" s="13">
        <f>H23*0.05</f>
        <v>300000</v>
      </c>
      <c r="U23" s="13">
        <f>S23+T23</f>
        <v>1800000</v>
      </c>
      <c r="V23" s="13">
        <f>H23-S23-T23</f>
        <v>4200000</v>
      </c>
      <c r="W23" s="20">
        <f>D23*W4</f>
        <v>357000.00000000006</v>
      </c>
      <c r="X23" s="21">
        <v>7</v>
      </c>
      <c r="Y23" s="76">
        <f t="shared" si="38"/>
        <v>2499000.0000000005</v>
      </c>
    </row>
    <row r="24" spans="1:25" x14ac:dyDescent="0.3">
      <c r="A24" s="62" t="s">
        <v>1</v>
      </c>
      <c r="B24" s="11" t="s">
        <v>38</v>
      </c>
      <c r="C24" s="12" t="s">
        <v>39</v>
      </c>
      <c r="D24" s="63">
        <f t="shared" si="39"/>
        <v>19200000</v>
      </c>
      <c r="E24" s="25">
        <v>50000</v>
      </c>
      <c r="F24" s="15">
        <f t="shared" si="1"/>
        <v>84</v>
      </c>
      <c r="G24" s="13">
        <f t="shared" si="40"/>
        <v>4200000</v>
      </c>
      <c r="H24" s="25">
        <v>15000000</v>
      </c>
      <c r="I24" s="77">
        <f t="shared" ref="I24:I28" si="42">H24*0.2</f>
        <v>3000000</v>
      </c>
      <c r="J24" s="66">
        <f t="shared" ref="J24:J28" si="43">E24*0.5</f>
        <v>25000</v>
      </c>
      <c r="K24" s="78">
        <f t="shared" ref="K24:K28" si="44">I24+J24</f>
        <v>3025000</v>
      </c>
      <c r="L24" s="68">
        <f t="shared" ref="L24:L28" si="45">H24*0.05</f>
        <v>750000</v>
      </c>
      <c r="M24" s="69">
        <f t="shared" ref="M24:M28" si="46">E24*0.3</f>
        <v>15000</v>
      </c>
      <c r="N24" s="79">
        <f t="shared" ref="N24:N28" si="47">L24+M24</f>
        <v>765000</v>
      </c>
      <c r="O24" s="80">
        <f t="shared" ref="O24:O28" si="48">H24*0.03</f>
        <v>450000</v>
      </c>
      <c r="P24" s="72">
        <f t="shared" ref="P24:P28" si="49">E24*0.2</f>
        <v>10000</v>
      </c>
      <c r="Q24" s="81">
        <f t="shared" ref="Q24:Q28" si="50">O24+P24</f>
        <v>460000</v>
      </c>
      <c r="R24" s="74">
        <f t="shared" ref="R24:R28" si="51">K24+N24+Q24</f>
        <v>4250000</v>
      </c>
      <c r="S24" s="75">
        <f t="shared" si="41"/>
        <v>3750000</v>
      </c>
      <c r="T24" s="13">
        <f t="shared" ref="T24:T28" si="52">H24*0.05</f>
        <v>750000</v>
      </c>
      <c r="U24" s="13">
        <f t="shared" ref="U24:U28" si="53">S24+T24</f>
        <v>4500000</v>
      </c>
      <c r="V24" s="13">
        <f t="shared" ref="V24:V28" si="54">H24-S24-T24</f>
        <v>10500000</v>
      </c>
      <c r="W24" s="20">
        <f>D24*W4</f>
        <v>672000.00000000012</v>
      </c>
      <c r="X24" s="21">
        <v>7</v>
      </c>
      <c r="Y24" s="76">
        <f t="shared" si="38"/>
        <v>4704000.0000000009</v>
      </c>
    </row>
    <row r="25" spans="1:25" x14ac:dyDescent="0.3">
      <c r="A25" s="62" t="s">
        <v>2</v>
      </c>
      <c r="B25" s="11" t="s">
        <v>40</v>
      </c>
      <c r="C25" s="12" t="s">
        <v>41</v>
      </c>
      <c r="D25" s="63">
        <f t="shared" si="39"/>
        <v>28400000</v>
      </c>
      <c r="E25" s="25">
        <v>100000</v>
      </c>
      <c r="F25" s="15">
        <f t="shared" si="1"/>
        <v>84</v>
      </c>
      <c r="G25" s="13">
        <f t="shared" si="40"/>
        <v>8400000</v>
      </c>
      <c r="H25" s="25">
        <v>20000000</v>
      </c>
      <c r="I25" s="77">
        <f t="shared" si="42"/>
        <v>4000000</v>
      </c>
      <c r="J25" s="66">
        <f t="shared" si="43"/>
        <v>50000</v>
      </c>
      <c r="K25" s="78">
        <f t="shared" si="44"/>
        <v>4050000</v>
      </c>
      <c r="L25" s="68">
        <f t="shared" si="45"/>
        <v>1000000</v>
      </c>
      <c r="M25" s="69">
        <f t="shared" si="46"/>
        <v>30000</v>
      </c>
      <c r="N25" s="79">
        <f t="shared" si="47"/>
        <v>1030000</v>
      </c>
      <c r="O25" s="80">
        <f t="shared" si="48"/>
        <v>600000</v>
      </c>
      <c r="P25" s="72">
        <f t="shared" si="49"/>
        <v>20000</v>
      </c>
      <c r="Q25" s="81">
        <f t="shared" si="50"/>
        <v>620000</v>
      </c>
      <c r="R25" s="74">
        <f t="shared" si="51"/>
        <v>5700000</v>
      </c>
      <c r="S25" s="75">
        <f t="shared" si="41"/>
        <v>5000000</v>
      </c>
      <c r="T25" s="13">
        <f t="shared" si="52"/>
        <v>1000000</v>
      </c>
      <c r="U25" s="13">
        <f t="shared" si="53"/>
        <v>6000000</v>
      </c>
      <c r="V25" s="13">
        <f t="shared" si="54"/>
        <v>14000000</v>
      </c>
      <c r="W25" s="20">
        <f>D25*W4</f>
        <v>994000.00000000012</v>
      </c>
      <c r="X25" s="21">
        <v>7</v>
      </c>
      <c r="Y25" s="76">
        <f t="shared" si="38"/>
        <v>6958000.0000000009</v>
      </c>
    </row>
    <row r="26" spans="1:25" x14ac:dyDescent="0.3">
      <c r="A26" s="62" t="s">
        <v>3</v>
      </c>
      <c r="B26" s="11" t="s">
        <v>42</v>
      </c>
      <c r="C26" s="12" t="s">
        <v>43</v>
      </c>
      <c r="D26" s="63">
        <f t="shared" si="39"/>
        <v>41800000</v>
      </c>
      <c r="E26" s="25">
        <v>200000</v>
      </c>
      <c r="F26" s="15">
        <f t="shared" si="1"/>
        <v>84</v>
      </c>
      <c r="G26" s="13">
        <f t="shared" si="40"/>
        <v>16800000</v>
      </c>
      <c r="H26" s="25">
        <v>25000000</v>
      </c>
      <c r="I26" s="77">
        <f t="shared" si="42"/>
        <v>5000000</v>
      </c>
      <c r="J26" s="66">
        <f t="shared" si="43"/>
        <v>100000</v>
      </c>
      <c r="K26" s="78">
        <f t="shared" si="44"/>
        <v>5100000</v>
      </c>
      <c r="L26" s="68">
        <f t="shared" si="45"/>
        <v>1250000</v>
      </c>
      <c r="M26" s="69">
        <f t="shared" si="46"/>
        <v>60000</v>
      </c>
      <c r="N26" s="79">
        <f t="shared" si="47"/>
        <v>1310000</v>
      </c>
      <c r="O26" s="80">
        <f t="shared" si="48"/>
        <v>750000</v>
      </c>
      <c r="P26" s="72">
        <f t="shared" si="49"/>
        <v>40000</v>
      </c>
      <c r="Q26" s="81">
        <f t="shared" si="50"/>
        <v>790000</v>
      </c>
      <c r="R26" s="74">
        <f t="shared" si="51"/>
        <v>7200000</v>
      </c>
      <c r="S26" s="75">
        <f t="shared" si="41"/>
        <v>6250000</v>
      </c>
      <c r="T26" s="13">
        <f t="shared" si="52"/>
        <v>1250000</v>
      </c>
      <c r="U26" s="13">
        <f t="shared" si="53"/>
        <v>7500000</v>
      </c>
      <c r="V26" s="13">
        <f t="shared" si="54"/>
        <v>17500000</v>
      </c>
      <c r="W26" s="20">
        <f>D26*W4</f>
        <v>1463000.0000000002</v>
      </c>
      <c r="X26" s="21">
        <v>7</v>
      </c>
      <c r="Y26" s="76">
        <f t="shared" si="38"/>
        <v>10241000.000000002</v>
      </c>
    </row>
    <row r="27" spans="1:25" x14ac:dyDescent="0.3">
      <c r="A27" s="62" t="s">
        <v>4</v>
      </c>
      <c r="B27" s="11" t="s">
        <v>44</v>
      </c>
      <c r="C27" s="12" t="s">
        <v>45</v>
      </c>
      <c r="D27" s="63">
        <f t="shared" si="39"/>
        <v>50200000</v>
      </c>
      <c r="E27" s="25">
        <v>300000</v>
      </c>
      <c r="F27" s="15">
        <f t="shared" si="1"/>
        <v>84</v>
      </c>
      <c r="G27" s="13">
        <f t="shared" si="40"/>
        <v>25200000</v>
      </c>
      <c r="H27" s="25">
        <v>25000000</v>
      </c>
      <c r="I27" s="77">
        <f t="shared" si="42"/>
        <v>5000000</v>
      </c>
      <c r="J27" s="66">
        <f t="shared" si="43"/>
        <v>150000</v>
      </c>
      <c r="K27" s="78">
        <f t="shared" si="44"/>
        <v>5150000</v>
      </c>
      <c r="L27" s="68">
        <f t="shared" si="45"/>
        <v>1250000</v>
      </c>
      <c r="M27" s="69">
        <f t="shared" si="46"/>
        <v>90000</v>
      </c>
      <c r="N27" s="79">
        <f t="shared" si="47"/>
        <v>1340000</v>
      </c>
      <c r="O27" s="80">
        <f t="shared" si="48"/>
        <v>750000</v>
      </c>
      <c r="P27" s="72">
        <f t="shared" si="49"/>
        <v>60000</v>
      </c>
      <c r="Q27" s="81">
        <f t="shared" si="50"/>
        <v>810000</v>
      </c>
      <c r="R27" s="74">
        <f t="shared" si="51"/>
        <v>7300000</v>
      </c>
      <c r="S27" s="75">
        <f t="shared" si="41"/>
        <v>6250000</v>
      </c>
      <c r="T27" s="13">
        <f t="shared" si="52"/>
        <v>1250000</v>
      </c>
      <c r="U27" s="13">
        <f t="shared" si="53"/>
        <v>7500000</v>
      </c>
      <c r="V27" s="13">
        <f t="shared" si="54"/>
        <v>17500000</v>
      </c>
      <c r="W27" s="20">
        <f>D27*W4</f>
        <v>1757000.0000000002</v>
      </c>
      <c r="X27" s="21">
        <v>7</v>
      </c>
      <c r="Y27" s="76">
        <f t="shared" si="38"/>
        <v>12299000.000000002</v>
      </c>
    </row>
    <row r="28" spans="1:25" ht="17.25" thickBot="1" x14ac:dyDescent="0.35">
      <c r="A28" s="82" t="s">
        <v>5</v>
      </c>
      <c r="B28" s="83" t="s">
        <v>46</v>
      </c>
      <c r="C28" s="84" t="s">
        <v>47</v>
      </c>
      <c r="D28" s="85">
        <f t="shared" si="39"/>
        <v>82000000</v>
      </c>
      <c r="E28" s="86">
        <v>500000</v>
      </c>
      <c r="F28" s="87">
        <f t="shared" si="1"/>
        <v>84</v>
      </c>
      <c r="G28" s="88">
        <f t="shared" si="40"/>
        <v>42000000</v>
      </c>
      <c r="H28" s="86">
        <v>40000000</v>
      </c>
      <c r="I28" s="90">
        <f t="shared" si="42"/>
        <v>8000000</v>
      </c>
      <c r="J28" s="91">
        <f t="shared" si="43"/>
        <v>250000</v>
      </c>
      <c r="K28" s="92">
        <f t="shared" si="44"/>
        <v>8250000</v>
      </c>
      <c r="L28" s="93">
        <f t="shared" si="45"/>
        <v>2000000</v>
      </c>
      <c r="M28" s="94">
        <f t="shared" si="46"/>
        <v>150000</v>
      </c>
      <c r="N28" s="95">
        <f t="shared" si="47"/>
        <v>2150000</v>
      </c>
      <c r="O28" s="96">
        <f t="shared" si="48"/>
        <v>1200000</v>
      </c>
      <c r="P28" s="97">
        <f t="shared" si="49"/>
        <v>100000</v>
      </c>
      <c r="Q28" s="98">
        <f t="shared" si="50"/>
        <v>1300000</v>
      </c>
      <c r="R28" s="99">
        <f t="shared" si="51"/>
        <v>11700000</v>
      </c>
      <c r="S28" s="100">
        <f t="shared" si="41"/>
        <v>10000000</v>
      </c>
      <c r="T28" s="88">
        <f t="shared" si="52"/>
        <v>2000000</v>
      </c>
      <c r="U28" s="88">
        <f t="shared" si="53"/>
        <v>12000000</v>
      </c>
      <c r="V28" s="88">
        <f t="shared" si="54"/>
        <v>28000000</v>
      </c>
      <c r="W28" s="101">
        <f>D28*W4</f>
        <v>2870000.0000000005</v>
      </c>
      <c r="X28" s="102">
        <v>7</v>
      </c>
      <c r="Y28" s="103">
        <f t="shared" si="38"/>
        <v>20090000.000000004</v>
      </c>
    </row>
    <row r="29" spans="1:25" x14ac:dyDescent="0.3">
      <c r="A29" s="104"/>
      <c r="B29" s="105" t="s">
        <v>48</v>
      </c>
      <c r="C29" s="106"/>
      <c r="D29" s="128">
        <f>SUM(D23:D28)</f>
        <v>231800000</v>
      </c>
      <c r="E29" s="129">
        <f>SUM(E23:E28)</f>
        <v>1200000</v>
      </c>
      <c r="F29" s="109"/>
      <c r="G29" s="106"/>
      <c r="H29" s="128">
        <f>SUM(H23:H28)</f>
        <v>131000000</v>
      </c>
      <c r="I29" s="110"/>
      <c r="J29" s="110"/>
      <c r="K29" s="110"/>
      <c r="L29" s="110"/>
      <c r="M29" s="110"/>
      <c r="N29" s="110"/>
      <c r="O29" s="110"/>
      <c r="P29" s="110"/>
      <c r="Q29" s="110"/>
      <c r="R29" s="110"/>
      <c r="S29" s="110"/>
      <c r="T29" s="110"/>
      <c r="U29" s="110"/>
      <c r="V29" s="110"/>
      <c r="W29" s="111"/>
      <c r="X29" s="112"/>
      <c r="Y29" s="111"/>
    </row>
    <row r="30" spans="1:25" x14ac:dyDescent="0.3">
      <c r="A30" s="130"/>
      <c r="B30" s="115" t="s">
        <v>49</v>
      </c>
      <c r="C30" s="115" t="s">
        <v>50</v>
      </c>
      <c r="D30" s="131">
        <f>G30+H30</f>
        <v>82000000</v>
      </c>
      <c r="E30" s="131">
        <v>500000</v>
      </c>
      <c r="F30" s="132">
        <f t="shared" si="1"/>
        <v>84</v>
      </c>
      <c r="G30" s="131">
        <f>E30*F30</f>
        <v>42000000</v>
      </c>
      <c r="H30" s="131">
        <v>40000000</v>
      </c>
      <c r="I30" s="131"/>
      <c r="J30" s="131"/>
      <c r="K30" s="131"/>
      <c r="L30" s="131"/>
      <c r="M30" s="131"/>
      <c r="N30" s="131"/>
      <c r="O30" s="131"/>
      <c r="P30" s="131"/>
      <c r="Q30" s="131"/>
      <c r="R30" s="131"/>
      <c r="S30" s="131">
        <f>H30*0.25</f>
        <v>10000000</v>
      </c>
      <c r="T30" s="131">
        <f t="shared" ref="T30" si="55">H30*0.05</f>
        <v>2000000</v>
      </c>
      <c r="U30" s="131"/>
      <c r="V30" s="131">
        <f t="shared" ref="V30" si="56">H30-S30-T30</f>
        <v>28000000</v>
      </c>
      <c r="W30" s="20">
        <f>D30*W4</f>
        <v>2870000.0000000005</v>
      </c>
      <c r="X30" s="21">
        <v>7</v>
      </c>
      <c r="Y30" s="20">
        <f>W30*X30</f>
        <v>20090000.000000004</v>
      </c>
    </row>
    <row r="31" spans="1:25" x14ac:dyDescent="0.3">
      <c r="A31" s="16"/>
      <c r="B31" s="133" t="s">
        <v>51</v>
      </c>
      <c r="C31" s="12" t="s">
        <v>52</v>
      </c>
      <c r="D31" s="134">
        <f t="shared" si="0"/>
        <v>96800000</v>
      </c>
      <c r="E31" s="134">
        <v>200000</v>
      </c>
      <c r="F31" s="15">
        <f t="shared" si="1"/>
        <v>84</v>
      </c>
      <c r="G31" s="13">
        <f t="shared" si="2"/>
        <v>16800000</v>
      </c>
      <c r="H31" s="134">
        <v>80000000</v>
      </c>
      <c r="I31" s="134"/>
      <c r="J31" s="134"/>
      <c r="K31" s="134"/>
      <c r="L31" s="134"/>
      <c r="M31" s="134"/>
      <c r="N31" s="134"/>
      <c r="O31" s="134"/>
      <c r="P31" s="134"/>
      <c r="Q31" s="134"/>
      <c r="R31" s="134"/>
      <c r="S31" s="134">
        <f>H31*0.1</f>
        <v>8000000</v>
      </c>
      <c r="T31" s="134"/>
      <c r="U31" s="134"/>
      <c r="V31" s="13">
        <f t="shared" ref="V31" si="57">H31-S31</f>
        <v>72000000</v>
      </c>
      <c r="X31" s="3"/>
    </row>
    <row r="32" spans="1:25" x14ac:dyDescent="0.3">
      <c r="A32" s="9"/>
      <c r="S32" s="22"/>
      <c r="T32" s="22"/>
      <c r="U32" s="22"/>
      <c r="V32" s="22"/>
      <c r="W32" s="23"/>
      <c r="X32" s="24"/>
      <c r="Y32" s="23"/>
    </row>
    <row r="33" spans="1:25" x14ac:dyDescent="0.3">
      <c r="A33" s="9"/>
      <c r="S33" s="22"/>
      <c r="T33" s="22"/>
      <c r="U33" s="22"/>
      <c r="V33" s="22"/>
      <c r="W33" s="23"/>
      <c r="X33" s="24"/>
      <c r="Y33" s="23"/>
    </row>
    <row r="34" spans="1:25" x14ac:dyDescent="0.3">
      <c r="A34" s="9"/>
      <c r="S34" s="22"/>
      <c r="T34" s="22"/>
      <c r="U34" s="22"/>
      <c r="V34" s="22"/>
      <c r="W34" s="23"/>
      <c r="X34" s="24"/>
      <c r="Y34" s="23"/>
    </row>
    <row r="35" spans="1:25" x14ac:dyDescent="0.3">
      <c r="A35" s="9"/>
      <c r="S35" s="22"/>
      <c r="T35" s="22"/>
      <c r="U35" s="22"/>
      <c r="V35" s="22"/>
      <c r="W35" s="23"/>
      <c r="X35" s="24"/>
      <c r="Y35" s="23"/>
    </row>
    <row r="36" spans="1:25" x14ac:dyDescent="0.3">
      <c r="A36" s="9"/>
      <c r="S36" s="22"/>
      <c r="T36" s="22"/>
      <c r="U36" s="22"/>
      <c r="V36" s="22"/>
      <c r="W36" s="23"/>
      <c r="X36" s="24"/>
      <c r="Y36" s="23"/>
    </row>
    <row r="37" spans="1:25" x14ac:dyDescent="0.3">
      <c r="A37" s="5" t="s">
        <v>6</v>
      </c>
      <c r="B37" s="6" t="s">
        <v>53</v>
      </c>
    </row>
    <row r="38" spans="1:25" x14ac:dyDescent="0.3">
      <c r="A38" s="5" t="s">
        <v>1</v>
      </c>
      <c r="B38" s="10" t="s">
        <v>96</v>
      </c>
    </row>
    <row r="39" spans="1:25" x14ac:dyDescent="0.3">
      <c r="A39" s="5" t="s">
        <v>2</v>
      </c>
      <c r="B39" s="10" t="s">
        <v>98</v>
      </c>
    </row>
    <row r="40" spans="1:25" x14ac:dyDescent="0.3">
      <c r="A40" s="5"/>
      <c r="B40" s="10" t="s">
        <v>97</v>
      </c>
    </row>
    <row r="41" spans="1:25" x14ac:dyDescent="0.3">
      <c r="A41" s="5" t="s">
        <v>54</v>
      </c>
      <c r="B41" s="10" t="s">
        <v>95</v>
      </c>
    </row>
    <row r="42" spans="1:25" x14ac:dyDescent="0.3">
      <c r="B42" s="6"/>
      <c r="C42" s="6" t="s">
        <v>55</v>
      </c>
    </row>
    <row r="43" spans="1:25" x14ac:dyDescent="0.3">
      <c r="A43" s="2">
        <v>5</v>
      </c>
      <c r="B43" s="225" t="s">
        <v>99</v>
      </c>
      <c r="H43" s="136"/>
    </row>
    <row r="44" spans="1:25" x14ac:dyDescent="0.3">
      <c r="B44" s="225" t="s">
        <v>101</v>
      </c>
      <c r="H44" s="136"/>
    </row>
    <row r="45" spans="1:25" x14ac:dyDescent="0.3">
      <c r="B45" s="225" t="s">
        <v>100</v>
      </c>
      <c r="H45" s="136"/>
    </row>
    <row r="46" spans="1:25" x14ac:dyDescent="0.3">
      <c r="B46" s="225" t="s">
        <v>102</v>
      </c>
      <c r="H46" s="136"/>
    </row>
    <row r="47" spans="1:25" x14ac:dyDescent="0.3">
      <c r="A47" s="2">
        <v>6</v>
      </c>
      <c r="B47" s="225" t="s">
        <v>103</v>
      </c>
      <c r="H47" s="136"/>
    </row>
    <row r="48" spans="1:25" x14ac:dyDescent="0.3">
      <c r="B48" s="225" t="s">
        <v>104</v>
      </c>
      <c r="H48" s="136"/>
    </row>
    <row r="49" spans="2:29" x14ac:dyDescent="0.3">
      <c r="B49" s="135"/>
      <c r="H49" s="136"/>
    </row>
    <row r="50" spans="2:29" x14ac:dyDescent="0.3">
      <c r="B50" s="135"/>
      <c r="H50" s="136"/>
    </row>
    <row r="52" spans="2:29" ht="17.25" thickBot="1" x14ac:dyDescent="0.35">
      <c r="H52" s="136"/>
    </row>
    <row r="53" spans="2:29" ht="17.25" thickBot="1" x14ac:dyDescent="0.35">
      <c r="F53" s="232" t="s">
        <v>56</v>
      </c>
      <c r="G53" s="233"/>
      <c r="H53" s="137" t="s">
        <v>57</v>
      </c>
      <c r="I53" s="138" t="s">
        <v>58</v>
      </c>
      <c r="J53" s="139" t="s">
        <v>59</v>
      </c>
      <c r="K53" s="140" t="s">
        <v>60</v>
      </c>
      <c r="L53" s="139" t="s">
        <v>61</v>
      </c>
      <c r="M53" s="140" t="s">
        <v>12</v>
      </c>
      <c r="N53" s="141" t="s">
        <v>9</v>
      </c>
      <c r="O53" s="140" t="s">
        <v>62</v>
      </c>
      <c r="P53" s="140" t="s">
        <v>63</v>
      </c>
      <c r="Q53" s="138" t="s">
        <v>64</v>
      </c>
      <c r="R53" s="141" t="s">
        <v>65</v>
      </c>
      <c r="S53" s="138" t="s">
        <v>66</v>
      </c>
      <c r="T53" s="141" t="s">
        <v>67</v>
      </c>
      <c r="X53" s="3"/>
      <c r="Z53" s="4"/>
      <c r="AA53" s="3"/>
    </row>
    <row r="54" spans="2:29" x14ac:dyDescent="0.3">
      <c r="F54" s="249"/>
      <c r="G54" s="250"/>
      <c r="H54" s="142" t="s">
        <v>68</v>
      </c>
      <c r="I54" s="143">
        <v>45724</v>
      </c>
      <c r="J54" s="144">
        <v>45752</v>
      </c>
      <c r="K54" s="145">
        <v>45777</v>
      </c>
      <c r="L54" s="146">
        <v>45966</v>
      </c>
      <c r="M54" s="147">
        <v>6000000</v>
      </c>
      <c r="N54" s="148">
        <v>50000</v>
      </c>
      <c r="O54" s="149" t="s">
        <v>69</v>
      </c>
      <c r="P54" s="150">
        <f>M54*0.2</f>
        <v>1200000</v>
      </c>
      <c r="Q54" s="151" t="s">
        <v>70</v>
      </c>
      <c r="R54" s="148">
        <f>M54*0.05</f>
        <v>300000</v>
      </c>
      <c r="S54" s="226" t="s">
        <v>71</v>
      </c>
      <c r="T54" s="148">
        <f>M54*0.03</f>
        <v>180000</v>
      </c>
      <c r="X54" s="3"/>
      <c r="Z54" s="4"/>
      <c r="AA54" s="3"/>
    </row>
    <row r="55" spans="2:29" x14ac:dyDescent="0.3">
      <c r="F55" s="249"/>
      <c r="G55" s="250"/>
      <c r="H55" s="152" t="s">
        <v>72</v>
      </c>
      <c r="I55" s="153">
        <v>45725</v>
      </c>
      <c r="J55" s="154">
        <v>45752</v>
      </c>
      <c r="K55" s="155">
        <v>45777</v>
      </c>
      <c r="L55" s="156">
        <v>45966</v>
      </c>
      <c r="M55" s="157">
        <v>10000000</v>
      </c>
      <c r="N55" s="158">
        <v>250000</v>
      </c>
      <c r="O55" s="159" t="s">
        <v>71</v>
      </c>
      <c r="P55" s="160">
        <f t="shared" ref="P55:P58" si="58">M55*0.2</f>
        <v>2000000</v>
      </c>
      <c r="Q55" s="161" t="s">
        <v>73</v>
      </c>
      <c r="R55" s="158">
        <f>M55*0.05</f>
        <v>500000</v>
      </c>
      <c r="S55" s="161"/>
      <c r="T55" s="158"/>
      <c r="X55" s="3"/>
      <c r="Z55" s="4"/>
      <c r="AA55" s="3"/>
    </row>
    <row r="56" spans="2:29" x14ac:dyDescent="0.3">
      <c r="F56" s="249"/>
      <c r="G56" s="250"/>
      <c r="H56" s="152" t="s">
        <v>74</v>
      </c>
      <c r="I56" s="153">
        <v>45731</v>
      </c>
      <c r="J56" s="154">
        <v>45752</v>
      </c>
      <c r="K56" s="155">
        <v>45777</v>
      </c>
      <c r="L56" s="156">
        <v>45966</v>
      </c>
      <c r="M56" s="157">
        <v>15000000</v>
      </c>
      <c r="N56" s="158">
        <v>400000</v>
      </c>
      <c r="O56" s="160" t="s">
        <v>75</v>
      </c>
      <c r="P56" s="160">
        <f t="shared" si="58"/>
        <v>3000000</v>
      </c>
      <c r="Q56" s="162" t="s">
        <v>71</v>
      </c>
      <c r="R56" s="158">
        <f>M56*0.05</f>
        <v>750000</v>
      </c>
      <c r="S56" s="227" t="s">
        <v>73</v>
      </c>
      <c r="T56" s="158">
        <f>M56*0.03</f>
        <v>450000</v>
      </c>
      <c r="X56" s="3"/>
      <c r="Z56" s="4"/>
      <c r="AA56" s="3"/>
    </row>
    <row r="57" spans="2:29" x14ac:dyDescent="0.3">
      <c r="F57" s="249"/>
      <c r="G57" s="250"/>
      <c r="H57" s="152" t="s">
        <v>76</v>
      </c>
      <c r="I57" s="153">
        <v>45744</v>
      </c>
      <c r="J57" s="154">
        <v>45752</v>
      </c>
      <c r="K57" s="155">
        <v>45777</v>
      </c>
      <c r="L57" s="156">
        <v>45966</v>
      </c>
      <c r="M57" s="157">
        <v>20000000</v>
      </c>
      <c r="N57" s="158">
        <v>700000</v>
      </c>
      <c r="O57" s="160" t="s">
        <v>77</v>
      </c>
      <c r="P57" s="160">
        <f t="shared" si="58"/>
        <v>4000000</v>
      </c>
      <c r="Q57" s="161" t="s">
        <v>75</v>
      </c>
      <c r="R57" s="158">
        <f>M57*0.05</f>
        <v>1000000</v>
      </c>
      <c r="S57" s="162" t="s">
        <v>71</v>
      </c>
      <c r="T57" s="158">
        <f>M57*0.03</f>
        <v>600000</v>
      </c>
      <c r="X57" s="3"/>
      <c r="Z57" s="4"/>
      <c r="AA57" s="3"/>
    </row>
    <row r="58" spans="2:29" ht="17.25" thickBot="1" x14ac:dyDescent="0.35">
      <c r="F58" s="249"/>
      <c r="G58" s="250"/>
      <c r="H58" s="163" t="s">
        <v>78</v>
      </c>
      <c r="I58" s="164">
        <v>45746</v>
      </c>
      <c r="J58" s="165">
        <v>45752</v>
      </c>
      <c r="K58" s="166">
        <v>45777</v>
      </c>
      <c r="L58" s="167">
        <v>45966</v>
      </c>
      <c r="M58" s="168">
        <v>30000000</v>
      </c>
      <c r="N58" s="169">
        <v>600000</v>
      </c>
      <c r="O58" s="170" t="s">
        <v>79</v>
      </c>
      <c r="P58" s="170">
        <f t="shared" si="58"/>
        <v>6000000</v>
      </c>
      <c r="Q58" s="171" t="s">
        <v>69</v>
      </c>
      <c r="R58" s="169">
        <f>M58*0.05</f>
        <v>1500000</v>
      </c>
      <c r="S58" s="228" t="s">
        <v>70</v>
      </c>
      <c r="T58" s="169">
        <f>M58*0.03</f>
        <v>900000</v>
      </c>
      <c r="X58" s="3"/>
      <c r="Z58" s="4"/>
      <c r="AA58" s="3"/>
    </row>
    <row r="59" spans="2:29" ht="18" thickTop="1" thickBot="1" x14ac:dyDescent="0.35">
      <c r="F59" s="234"/>
      <c r="G59" s="235"/>
      <c r="H59" s="172"/>
      <c r="I59" s="173"/>
      <c r="J59" s="174"/>
      <c r="K59" s="175"/>
      <c r="L59" s="174"/>
      <c r="M59" s="176">
        <f>SUM(M54:M58)</f>
        <v>81000000</v>
      </c>
      <c r="N59" s="177">
        <f>SUM(N54:N58)</f>
        <v>2000000</v>
      </c>
      <c r="O59" s="175"/>
      <c r="P59" s="176">
        <f>SUM(P54:P58)</f>
        <v>16200000</v>
      </c>
      <c r="Q59" s="173"/>
      <c r="R59" s="177">
        <f>SUM(R54:R58)</f>
        <v>4050000</v>
      </c>
      <c r="S59" s="229"/>
      <c r="T59" s="178">
        <f>SUM(T54:T58)</f>
        <v>2130000</v>
      </c>
      <c r="X59" s="3"/>
      <c r="Z59" s="4"/>
      <c r="AA59" s="3"/>
    </row>
    <row r="60" spans="2:29" ht="17.25" thickBot="1" x14ac:dyDescent="0.35">
      <c r="X60" s="3"/>
    </row>
    <row r="61" spans="2:29" ht="17.25" thickBot="1" x14ac:dyDescent="0.35">
      <c r="F61" s="232" t="s">
        <v>56</v>
      </c>
      <c r="G61" s="233"/>
      <c r="H61" s="236" t="s">
        <v>80</v>
      </c>
      <c r="I61" s="237"/>
      <c r="J61" s="237"/>
      <c r="K61" s="238"/>
      <c r="L61" s="151"/>
      <c r="M61" s="179" t="s">
        <v>81</v>
      </c>
      <c r="N61" s="148"/>
      <c r="O61" s="180" t="s">
        <v>62</v>
      </c>
      <c r="P61" s="181" t="s">
        <v>64</v>
      </c>
      <c r="Q61" s="182" t="s">
        <v>66</v>
      </c>
      <c r="R61" s="183" t="s">
        <v>12</v>
      </c>
      <c r="S61" s="184" t="s">
        <v>82</v>
      </c>
      <c r="X61" s="3"/>
      <c r="AA61" s="1"/>
      <c r="AB61" s="1"/>
      <c r="AC61" s="3"/>
    </row>
    <row r="62" spans="2:29" ht="17.25" thickBot="1" x14ac:dyDescent="0.35">
      <c r="F62" s="234"/>
      <c r="G62" s="235"/>
      <c r="H62" s="7" t="s">
        <v>83</v>
      </c>
      <c r="I62" s="7" t="s">
        <v>58</v>
      </c>
      <c r="J62" s="185" t="s">
        <v>84</v>
      </c>
      <c r="K62" s="186" t="s">
        <v>85</v>
      </c>
      <c r="L62" s="187" t="s">
        <v>62</v>
      </c>
      <c r="M62" s="188" t="s">
        <v>64</v>
      </c>
      <c r="N62" s="189" t="s">
        <v>66</v>
      </c>
      <c r="O62" s="190" t="s">
        <v>86</v>
      </c>
      <c r="P62" s="191" t="s">
        <v>87</v>
      </c>
      <c r="Q62" s="192" t="s">
        <v>88</v>
      </c>
      <c r="R62" s="193" t="s">
        <v>7</v>
      </c>
      <c r="S62" s="194">
        <v>45752</v>
      </c>
      <c r="X62" s="3"/>
      <c r="AA62" s="1"/>
      <c r="AB62" s="195"/>
      <c r="AC62" s="1"/>
    </row>
    <row r="63" spans="2:29" ht="17.25" thickBot="1" x14ac:dyDescent="0.35">
      <c r="F63" s="251" t="s">
        <v>69</v>
      </c>
      <c r="G63" s="252"/>
      <c r="H63" s="196" t="s">
        <v>89</v>
      </c>
      <c r="I63" s="197">
        <f>I54</f>
        <v>45724</v>
      </c>
      <c r="J63" s="198">
        <f>M54</f>
        <v>6000000</v>
      </c>
      <c r="K63" s="199">
        <f>N54</f>
        <v>50000</v>
      </c>
      <c r="L63" s="200" t="s">
        <v>69</v>
      </c>
      <c r="M63" s="196"/>
      <c r="N63" s="201"/>
      <c r="O63" s="202">
        <f>J63*0.2</f>
        <v>1200000</v>
      </c>
      <c r="P63" s="203"/>
      <c r="Q63" s="204"/>
      <c r="R63" s="205">
        <f>SUM(O63:Q63)</f>
        <v>1200000</v>
      </c>
      <c r="S63" s="206" t="s">
        <v>90</v>
      </c>
      <c r="X63" s="3"/>
      <c r="AA63" s="1"/>
      <c r="AB63" s="1"/>
      <c r="AC63" s="1"/>
    </row>
    <row r="64" spans="2:29" ht="17.25" thickBot="1" x14ac:dyDescent="0.35">
      <c r="F64" s="253"/>
      <c r="G64" s="254"/>
      <c r="H64" s="207" t="s">
        <v>91</v>
      </c>
      <c r="I64" s="208">
        <f>I58</f>
        <v>45746</v>
      </c>
      <c r="J64" s="209">
        <f>M58</f>
        <v>30000000</v>
      </c>
      <c r="K64" s="210">
        <f>N58</f>
        <v>600000</v>
      </c>
      <c r="L64" s="211"/>
      <c r="M64" s="207" t="s">
        <v>69</v>
      </c>
      <c r="N64" s="212"/>
      <c r="O64" s="213"/>
      <c r="P64" s="214">
        <f>J64*0.05</f>
        <v>1500000</v>
      </c>
      <c r="Q64" s="215"/>
      <c r="R64" s="216">
        <f>SUM(O64:Q64)</f>
        <v>1500000</v>
      </c>
      <c r="S64" s="206" t="s">
        <v>90</v>
      </c>
      <c r="X64" s="3"/>
      <c r="AA64" s="1"/>
      <c r="AB64" s="1"/>
      <c r="AC64" s="1"/>
    </row>
    <row r="65" spans="6:24" ht="18" thickTop="1" thickBot="1" x14ac:dyDescent="0.35">
      <c r="F65" s="230"/>
      <c r="G65" s="231"/>
      <c r="H65" s="217" t="s">
        <v>7</v>
      </c>
      <c r="I65" s="218"/>
      <c r="J65" s="217"/>
      <c r="K65" s="219"/>
      <c r="L65" s="218"/>
      <c r="M65" s="217"/>
      <c r="N65" s="220"/>
      <c r="O65" s="221"/>
      <c r="P65" s="222"/>
      <c r="Q65" s="223"/>
      <c r="R65" s="224">
        <f>SUM(R63:R64)</f>
        <v>2700000</v>
      </c>
      <c r="S65" s="206" t="s">
        <v>90</v>
      </c>
      <c r="X65" s="3"/>
    </row>
    <row r="66" spans="6:24" ht="17.25" thickBot="1" x14ac:dyDescent="0.35">
      <c r="X66" s="3"/>
    </row>
    <row r="67" spans="6:24" ht="17.25" thickBot="1" x14ac:dyDescent="0.35">
      <c r="F67" s="232" t="s">
        <v>56</v>
      </c>
      <c r="G67" s="233"/>
      <c r="H67" s="236" t="s">
        <v>80</v>
      </c>
      <c r="I67" s="237"/>
      <c r="J67" s="237"/>
      <c r="K67" s="238"/>
      <c r="L67" s="151"/>
      <c r="M67" s="179" t="s">
        <v>81</v>
      </c>
      <c r="N67" s="148"/>
      <c r="O67" s="180" t="s">
        <v>62</v>
      </c>
      <c r="P67" s="181" t="s">
        <v>64</v>
      </c>
      <c r="Q67" s="182" t="s">
        <v>66</v>
      </c>
      <c r="R67" s="183" t="s">
        <v>12</v>
      </c>
      <c r="S67" s="184" t="s">
        <v>82</v>
      </c>
      <c r="X67" s="3"/>
    </row>
    <row r="68" spans="6:24" ht="17.25" thickBot="1" x14ac:dyDescent="0.35">
      <c r="F68" s="234"/>
      <c r="G68" s="235"/>
      <c r="H68" s="7" t="s">
        <v>83</v>
      </c>
      <c r="I68" s="7" t="s">
        <v>58</v>
      </c>
      <c r="J68" s="185" t="s">
        <v>84</v>
      </c>
      <c r="K68" s="186" t="s">
        <v>85</v>
      </c>
      <c r="L68" s="187" t="s">
        <v>62</v>
      </c>
      <c r="M68" s="188" t="s">
        <v>64</v>
      </c>
      <c r="N68" s="189" t="s">
        <v>66</v>
      </c>
      <c r="O68" s="190" t="s">
        <v>86</v>
      </c>
      <c r="P68" s="191" t="s">
        <v>87</v>
      </c>
      <c r="Q68" s="192" t="s">
        <v>88</v>
      </c>
      <c r="R68" s="193" t="s">
        <v>7</v>
      </c>
      <c r="S68" s="194">
        <v>45752</v>
      </c>
      <c r="X68" s="3"/>
    </row>
    <row r="69" spans="6:24" ht="17.25" thickBot="1" x14ac:dyDescent="0.35">
      <c r="F69" s="239" t="s">
        <v>71</v>
      </c>
      <c r="G69" s="240"/>
      <c r="H69" s="196" t="s">
        <v>89</v>
      </c>
      <c r="I69" s="197">
        <f>I54</f>
        <v>45724</v>
      </c>
      <c r="J69" s="198">
        <f>M54</f>
        <v>6000000</v>
      </c>
      <c r="K69" s="199">
        <f>N54</f>
        <v>50000</v>
      </c>
      <c r="L69" s="200"/>
      <c r="M69" s="196"/>
      <c r="N69" s="201" t="s">
        <v>71</v>
      </c>
      <c r="O69" s="202"/>
      <c r="P69" s="203"/>
      <c r="Q69" s="204">
        <f>J69*0.03</f>
        <v>180000</v>
      </c>
      <c r="R69" s="205">
        <f>SUM(O69:Q69)</f>
        <v>180000</v>
      </c>
      <c r="S69" s="206" t="s">
        <v>90</v>
      </c>
      <c r="X69" s="3"/>
    </row>
    <row r="70" spans="6:24" ht="17.25" thickBot="1" x14ac:dyDescent="0.35">
      <c r="F70" s="241"/>
      <c r="G70" s="242"/>
      <c r="H70" s="196" t="s">
        <v>92</v>
      </c>
      <c r="I70" s="197">
        <f>I55</f>
        <v>45725</v>
      </c>
      <c r="J70" s="198">
        <f t="shared" ref="J70:K72" si="59">M55</f>
        <v>10000000</v>
      </c>
      <c r="K70" s="199">
        <f t="shared" si="59"/>
        <v>250000</v>
      </c>
      <c r="L70" s="200" t="s">
        <v>71</v>
      </c>
      <c r="M70" s="196"/>
      <c r="N70" s="201"/>
      <c r="O70" s="202">
        <f t="shared" ref="O70" si="60">J70*0.2</f>
        <v>2000000</v>
      </c>
      <c r="P70" s="203"/>
      <c r="Q70" s="204"/>
      <c r="R70" s="205">
        <f t="shared" ref="R70:R71" si="61">SUM(O70:Q70)</f>
        <v>2000000</v>
      </c>
      <c r="S70" s="206" t="s">
        <v>90</v>
      </c>
      <c r="X70" s="3"/>
    </row>
    <row r="71" spans="6:24" ht="17.25" thickBot="1" x14ac:dyDescent="0.35">
      <c r="F71" s="241"/>
      <c r="G71" s="242"/>
      <c r="H71" s="196" t="s">
        <v>93</v>
      </c>
      <c r="I71" s="197">
        <f>I56</f>
        <v>45731</v>
      </c>
      <c r="J71" s="198">
        <f t="shared" si="59"/>
        <v>15000000</v>
      </c>
      <c r="K71" s="199">
        <f t="shared" si="59"/>
        <v>400000</v>
      </c>
      <c r="L71" s="200"/>
      <c r="M71" s="196" t="s">
        <v>71</v>
      </c>
      <c r="N71" s="201"/>
      <c r="O71" s="202"/>
      <c r="P71" s="203">
        <f>J71*0.05</f>
        <v>750000</v>
      </c>
      <c r="Q71" s="204"/>
      <c r="R71" s="205">
        <f t="shared" si="61"/>
        <v>750000</v>
      </c>
      <c r="S71" s="206" t="s">
        <v>90</v>
      </c>
      <c r="X71" s="3"/>
    </row>
    <row r="72" spans="6:24" ht="17.25" thickBot="1" x14ac:dyDescent="0.35">
      <c r="F72" s="243"/>
      <c r="G72" s="244"/>
      <c r="H72" s="207" t="s">
        <v>94</v>
      </c>
      <c r="I72" s="208">
        <f>I57</f>
        <v>45744</v>
      </c>
      <c r="J72" s="198">
        <f t="shared" si="59"/>
        <v>20000000</v>
      </c>
      <c r="K72" s="199">
        <f t="shared" si="59"/>
        <v>700000</v>
      </c>
      <c r="L72" s="211"/>
      <c r="M72" s="207"/>
      <c r="N72" s="212" t="s">
        <v>71</v>
      </c>
      <c r="O72" s="213"/>
      <c r="P72" s="214"/>
      <c r="Q72" s="215">
        <f>J72*0.03</f>
        <v>600000</v>
      </c>
      <c r="R72" s="216">
        <f>SUM(O72:Q72)</f>
        <v>600000</v>
      </c>
      <c r="S72" s="206" t="s">
        <v>90</v>
      </c>
      <c r="X72" s="3"/>
    </row>
    <row r="73" spans="6:24" ht="18" thickTop="1" thickBot="1" x14ac:dyDescent="0.35">
      <c r="F73" s="230"/>
      <c r="G73" s="231"/>
      <c r="H73" s="217" t="s">
        <v>7</v>
      </c>
      <c r="I73" s="218"/>
      <c r="J73" s="217"/>
      <c r="K73" s="219"/>
      <c r="L73" s="218"/>
      <c r="M73" s="217"/>
      <c r="N73" s="220"/>
      <c r="O73" s="221"/>
      <c r="P73" s="222"/>
      <c r="Q73" s="223"/>
      <c r="R73" s="224">
        <f>SUM(R69:R72)</f>
        <v>3530000</v>
      </c>
      <c r="S73" s="206" t="s">
        <v>90</v>
      </c>
      <c r="X73" s="3"/>
    </row>
    <row r="74" spans="6:24" x14ac:dyDescent="0.3">
      <c r="X74" s="3"/>
    </row>
  </sheetData>
  <mergeCells count="11">
    <mergeCell ref="F63:G64"/>
    <mergeCell ref="C2:V2"/>
    <mergeCell ref="W2:Y2"/>
    <mergeCell ref="F53:G59"/>
    <mergeCell ref="F61:G62"/>
    <mergeCell ref="H61:K61"/>
    <mergeCell ref="F65:G65"/>
    <mergeCell ref="F67:G68"/>
    <mergeCell ref="H67:K67"/>
    <mergeCell ref="F69:G72"/>
    <mergeCell ref="F73:G7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영업수당체계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lightone2017@gmail.com</cp:lastModifiedBy>
  <cp:lastPrinted>2024-11-28T06:36:42Z</cp:lastPrinted>
  <dcterms:created xsi:type="dcterms:W3CDTF">2022-12-27T11:04:00Z</dcterms:created>
  <dcterms:modified xsi:type="dcterms:W3CDTF">2025-11-13T10:27:09Z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2.4.1</vt:lpwstr>
  </property>
  <property fmtid="{D5CDD505-2E9C-101B-9397-08002B2CF9AE}" pid="4" name="ICV">
    <vt:lpwstr>B0A74C06F9DF4B01A48A822A5A1769F1</vt:lpwstr>
  </property>
  <property fmtid="{D5CDD505-2E9C-101B-9397-08002B2CF9AE}" pid="5" name="KSOProductBuildVer">
    <vt:lpwstr>2052-11.1.0.12763</vt:lpwstr>
  </property>
</Properties>
</file>